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2240" windowHeight="11640" tabRatio="800"/>
  </bookViews>
  <sheets>
    <sheet name="運用保守見積" sheetId="75" r:id="rId1"/>
    <sheet name="運１" sheetId="63" r:id="rId2"/>
    <sheet name="運２" sheetId="70" r:id="rId3"/>
    <sheet name="運（積算表）" sheetId="82" r:id="rId4"/>
    <sheet name="賃貸借(購入)保守込み" sheetId="99" r:id="rId5"/>
    <sheet name="賃・保１,２" sheetId="100" r:id="rId6"/>
    <sheet name="賃・保３" sheetId="101" r:id="rId7"/>
    <sheet name="賃貸借(購入)" sheetId="92" r:id="rId8"/>
    <sheet name="賃１,２" sheetId="98" r:id="rId9"/>
    <sheet name="賃３" sheetId="96" r:id="rId10"/>
  </sheets>
  <definedNames>
    <definedName name="_xlnm.Print_Area" localSheetId="3">'運（積算表）'!$A$1:$J$27</definedName>
    <definedName name="_xlnm.Print_Area" localSheetId="1">運１!$A$1:$AB$54</definedName>
    <definedName name="_xlnm.Print_Area" localSheetId="2">運２!$A$1:$AA$27</definedName>
    <definedName name="_xlnm.Print_Area" localSheetId="0">運用保守見積!$A$1:$AB$43</definedName>
    <definedName name="_xlnm.Print_Area" localSheetId="5">'賃・保１,２'!$A$1:$M$54</definedName>
    <definedName name="_xlnm.Print_Area" localSheetId="8">'賃１,２'!$A$1:$L$54</definedName>
    <definedName name="_xlnm.Print_Area" localSheetId="9">賃３!$A$1:$AF$22</definedName>
    <definedName name="_xlnm.Print_Area" localSheetId="7">'賃貸借(購入)'!$A$1:$AB$46</definedName>
    <definedName name="_xlnm.Print_Area" localSheetId="4">'賃貸借(購入)保守込み'!$A$1:$AB$46</definedName>
    <definedName name="Z_EE55D7A5_38E5_46DE_83B7_91C476903468_.wvu.Cols" localSheetId="5" hidden="1">'賃・保１,２'!$M:$M,'賃・保１,２'!$P:$P</definedName>
    <definedName name="Z_EE55D7A5_38E5_46DE_83B7_91C476903468_.wvu.Cols" localSheetId="8" hidden="1">'賃１,２'!$K:$K,'賃１,２'!$N:$N</definedName>
    <definedName name="Z_EE55D7A5_38E5_46DE_83B7_91C476903468_.wvu.PrintArea" localSheetId="3" hidden="1">'運（積算表）'!#REF!</definedName>
    <definedName name="Z_EE55D7A5_38E5_46DE_83B7_91C476903468_.wvu.PrintArea" localSheetId="2" hidden="1">運２!$A$1:$Z$26</definedName>
    <definedName name="Z_EE55D7A5_38E5_46DE_83B7_91C476903468_.wvu.PrintArea" localSheetId="0" hidden="1">運用保守見積!$A$1:$AA$42</definedName>
    <definedName name="Z_EE55D7A5_38E5_46DE_83B7_91C476903468_.wvu.PrintArea" localSheetId="5" hidden="1">'賃・保１,２'!$B$1:$L$54</definedName>
    <definedName name="Z_EE55D7A5_38E5_46DE_83B7_91C476903468_.wvu.PrintArea" localSheetId="8" hidden="1">'賃１,２'!$B$1:$J$54</definedName>
    <definedName name="Z_EE55D7A5_38E5_46DE_83B7_91C476903468_.wvu.PrintArea" localSheetId="7" hidden="1">'賃貸借(購入)'!$A$1:$AA$45</definedName>
    <definedName name="Z_EE55D7A5_38E5_46DE_83B7_91C476903468_.wvu.PrintArea" localSheetId="4" hidden="1">'賃貸借(購入)保守込み'!$A$1:$AA$45</definedName>
  </definedNames>
  <calcPr calcId="145621"/>
  <customWorkbookViews>
    <customWorkbookView name="NRI - 個人用ビュー" guid="{EE55D7A5-38E5-46DE-83B7-91C476903468}" mergeInterval="0" personalView="1" maximized="1" windowWidth="1020" windowHeight="528" tabRatio="972" activeSheetId="60" showComments="commIndAndComment"/>
  </customWorkbookViews>
</workbook>
</file>

<file path=xl/calcChain.xml><?xml version="1.0" encoding="utf-8"?>
<calcChain xmlns="http://schemas.openxmlformats.org/spreadsheetml/2006/main">
  <c r="B23" i="82" l="1"/>
  <c r="K17" i="100"/>
  <c r="K6" i="100"/>
  <c r="B24" i="82"/>
  <c r="K42" i="100" l="1"/>
  <c r="K41" i="100"/>
  <c r="K40" i="100"/>
  <c r="K39" i="100"/>
  <c r="K31" i="100"/>
  <c r="K30" i="100"/>
  <c r="K29" i="100"/>
  <c r="K28" i="100"/>
  <c r="K20" i="100"/>
  <c r="K19" i="100"/>
  <c r="K18" i="100"/>
  <c r="K8" i="100"/>
  <c r="K7" i="100"/>
  <c r="G24" i="82"/>
  <c r="F24" i="82"/>
  <c r="E24" i="82"/>
  <c r="D24" i="82"/>
  <c r="C24" i="82"/>
  <c r="G23" i="82"/>
  <c r="F23" i="82"/>
  <c r="E23" i="82"/>
  <c r="D23" i="82"/>
  <c r="C23" i="82"/>
  <c r="G21" i="82"/>
  <c r="F21" i="82"/>
  <c r="E21" i="82"/>
  <c r="D21" i="82"/>
  <c r="C21" i="82"/>
  <c r="G20" i="82"/>
  <c r="F20" i="82"/>
  <c r="E20" i="82"/>
  <c r="D20" i="82"/>
  <c r="C20" i="82"/>
  <c r="G18" i="82"/>
  <c r="F18" i="82"/>
  <c r="E18" i="82"/>
  <c r="D18" i="82"/>
  <c r="C18" i="82"/>
  <c r="G17" i="82"/>
  <c r="F17" i="82"/>
  <c r="E17" i="82"/>
  <c r="D17" i="82"/>
  <c r="C17" i="82"/>
  <c r="G16" i="82"/>
  <c r="F16" i="82"/>
  <c r="E16" i="82"/>
  <c r="D16" i="82"/>
  <c r="C16" i="82"/>
  <c r="G15" i="82"/>
  <c r="F15" i="82"/>
  <c r="E15" i="82"/>
  <c r="D15" i="82"/>
  <c r="C15" i="82"/>
  <c r="G14" i="82"/>
  <c r="F14" i="82"/>
  <c r="E14" i="82"/>
  <c r="D14" i="82"/>
  <c r="C14" i="82"/>
  <c r="G13" i="82"/>
  <c r="F13" i="82"/>
  <c r="E13" i="82"/>
  <c r="D13" i="82"/>
  <c r="C13" i="82"/>
  <c r="G8" i="82"/>
  <c r="F8" i="82"/>
  <c r="E8" i="82"/>
  <c r="D8" i="82"/>
  <c r="C8" i="82"/>
  <c r="G7" i="82"/>
  <c r="F7" i="82"/>
  <c r="E7" i="82"/>
  <c r="D7" i="82"/>
  <c r="C7" i="82"/>
  <c r="G6" i="82"/>
  <c r="F6" i="82"/>
  <c r="E6" i="82"/>
  <c r="D6" i="82"/>
  <c r="C6" i="82"/>
  <c r="G5" i="82"/>
  <c r="F5" i="82"/>
  <c r="E5" i="82"/>
  <c r="D5" i="82"/>
  <c r="C5" i="82"/>
  <c r="Z14" i="101"/>
  <c r="Z16" i="101" s="1"/>
  <c r="L51" i="100"/>
  <c r="L47" i="100"/>
  <c r="H47" i="100"/>
  <c r="J47" i="100" s="1"/>
  <c r="L46" i="100"/>
  <c r="H46" i="100"/>
  <c r="J46" i="100" s="1"/>
  <c r="L45" i="100"/>
  <c r="H45" i="100"/>
  <c r="J45" i="100" s="1"/>
  <c r="L44" i="100"/>
  <c r="J44" i="100"/>
  <c r="H44" i="100"/>
  <c r="L43" i="100"/>
  <c r="H43" i="100"/>
  <c r="J43" i="100" s="1"/>
  <c r="L42" i="100"/>
  <c r="H42" i="100"/>
  <c r="J42" i="100" s="1"/>
  <c r="L41" i="100"/>
  <c r="H41" i="100"/>
  <c r="J41" i="100" s="1"/>
  <c r="L40" i="100"/>
  <c r="H40" i="100"/>
  <c r="J40" i="100" s="1"/>
  <c r="L39" i="100"/>
  <c r="L48" i="100" s="1"/>
  <c r="H39" i="100"/>
  <c r="J39" i="100" s="1"/>
  <c r="H38" i="100"/>
  <c r="L36" i="100"/>
  <c r="H36" i="100"/>
  <c r="J36" i="100" s="1"/>
  <c r="L35" i="100"/>
  <c r="H35" i="100"/>
  <c r="J35" i="100" s="1"/>
  <c r="L34" i="100"/>
  <c r="H34" i="100"/>
  <c r="J34" i="100" s="1"/>
  <c r="L33" i="100"/>
  <c r="H33" i="100"/>
  <c r="J33" i="100" s="1"/>
  <c r="L32" i="100"/>
  <c r="H32" i="100"/>
  <c r="J32" i="100" s="1"/>
  <c r="L31" i="100"/>
  <c r="J31" i="100"/>
  <c r="H31" i="100"/>
  <c r="L30" i="100"/>
  <c r="H30" i="100"/>
  <c r="J30" i="100" s="1"/>
  <c r="L29" i="100"/>
  <c r="H29" i="100"/>
  <c r="J29" i="100" s="1"/>
  <c r="L28" i="100"/>
  <c r="H28" i="100"/>
  <c r="J28" i="100" s="1"/>
  <c r="H27" i="100"/>
  <c r="L25" i="100"/>
  <c r="H25" i="100"/>
  <c r="J25" i="100" s="1"/>
  <c r="L24" i="100"/>
  <c r="J24" i="100"/>
  <c r="H24" i="100"/>
  <c r="L23" i="100"/>
  <c r="H23" i="100"/>
  <c r="J23" i="100" s="1"/>
  <c r="L22" i="100"/>
  <c r="H22" i="100"/>
  <c r="J22" i="100" s="1"/>
  <c r="L21" i="100"/>
  <c r="H21" i="100"/>
  <c r="J21" i="100" s="1"/>
  <c r="L20" i="100"/>
  <c r="J20" i="100"/>
  <c r="H20" i="100"/>
  <c r="L19" i="100"/>
  <c r="H19" i="100"/>
  <c r="J19" i="100" s="1"/>
  <c r="L18" i="100"/>
  <c r="H18" i="100"/>
  <c r="J18" i="100" s="1"/>
  <c r="L17" i="100"/>
  <c r="H17" i="100"/>
  <c r="J17" i="100" s="1"/>
  <c r="H16" i="100"/>
  <c r="L14" i="100"/>
  <c r="H14" i="100"/>
  <c r="J14" i="100" s="1"/>
  <c r="L13" i="100"/>
  <c r="H13" i="100"/>
  <c r="J13" i="100" s="1"/>
  <c r="L12" i="100"/>
  <c r="H12" i="100"/>
  <c r="J12" i="100" s="1"/>
  <c r="L11" i="100"/>
  <c r="H11" i="100"/>
  <c r="J11" i="100" s="1"/>
  <c r="L10" i="100"/>
  <c r="H10" i="100"/>
  <c r="J10" i="100" s="1"/>
  <c r="L9" i="100"/>
  <c r="H9" i="100"/>
  <c r="J9" i="100" s="1"/>
  <c r="L8" i="100"/>
  <c r="H8" i="100"/>
  <c r="J8" i="100" s="1"/>
  <c r="L7" i="100"/>
  <c r="J7" i="100"/>
  <c r="H7" i="100"/>
  <c r="L6" i="100"/>
  <c r="H6" i="100"/>
  <c r="J6" i="100" s="1"/>
  <c r="J5" i="100"/>
  <c r="H5" i="100"/>
  <c r="H47" i="98"/>
  <c r="J47" i="98" s="1"/>
  <c r="H46" i="98"/>
  <c r="J46" i="98" s="1"/>
  <c r="H45" i="98"/>
  <c r="J45" i="98" s="1"/>
  <c r="H44" i="98"/>
  <c r="J44" i="98" s="1"/>
  <c r="H43" i="98"/>
  <c r="J43" i="98" s="1"/>
  <c r="H42" i="98"/>
  <c r="J42" i="98" s="1"/>
  <c r="H41" i="98"/>
  <c r="J41" i="98" s="1"/>
  <c r="H40" i="98"/>
  <c r="J40" i="98" s="1"/>
  <c r="H39" i="98"/>
  <c r="J39" i="98" s="1"/>
  <c r="H36" i="98"/>
  <c r="J36" i="98" s="1"/>
  <c r="H35" i="98"/>
  <c r="J35" i="98" s="1"/>
  <c r="H34" i="98"/>
  <c r="J34" i="98" s="1"/>
  <c r="H33" i="98"/>
  <c r="J33" i="98" s="1"/>
  <c r="H32" i="98"/>
  <c r="J32" i="98" s="1"/>
  <c r="H31" i="98"/>
  <c r="J31" i="98" s="1"/>
  <c r="H30" i="98"/>
  <c r="J30" i="98" s="1"/>
  <c r="H29" i="98"/>
  <c r="J29" i="98" s="1"/>
  <c r="H28" i="98"/>
  <c r="J28" i="98" s="1"/>
  <c r="H25" i="98"/>
  <c r="J25" i="98" s="1"/>
  <c r="H24" i="98"/>
  <c r="J24" i="98" s="1"/>
  <c r="H23" i="98"/>
  <c r="J23" i="98" s="1"/>
  <c r="H22" i="98"/>
  <c r="J22" i="98" s="1"/>
  <c r="H21" i="98"/>
  <c r="J21" i="98" s="1"/>
  <c r="H20" i="98"/>
  <c r="J20" i="98" s="1"/>
  <c r="H19" i="98"/>
  <c r="J19" i="98" s="1"/>
  <c r="H18" i="98"/>
  <c r="J18" i="98" s="1"/>
  <c r="H17" i="98"/>
  <c r="J17" i="98" s="1"/>
  <c r="H14" i="98"/>
  <c r="J14" i="98" s="1"/>
  <c r="H13" i="98"/>
  <c r="J13" i="98" s="1"/>
  <c r="H12" i="98"/>
  <c r="J12" i="98" s="1"/>
  <c r="H11" i="98"/>
  <c r="J11" i="98" s="1"/>
  <c r="H10" i="98"/>
  <c r="J10" i="98" s="1"/>
  <c r="H9" i="98"/>
  <c r="J9" i="98" s="1"/>
  <c r="H8" i="98"/>
  <c r="J8" i="98" s="1"/>
  <c r="H7" i="98"/>
  <c r="J7" i="98" s="1"/>
  <c r="H6" i="98"/>
  <c r="J6" i="98" s="1"/>
  <c r="H38" i="98"/>
  <c r="J38" i="98" s="1"/>
  <c r="H27" i="98"/>
  <c r="J27" i="98" s="1"/>
  <c r="H16" i="98"/>
  <c r="H5" i="98"/>
  <c r="J5" i="98" s="1"/>
  <c r="N34" i="99" l="1"/>
  <c r="V34" i="99" s="1"/>
  <c r="V40" i="99"/>
  <c r="E25" i="82"/>
  <c r="C25" i="82"/>
  <c r="G25" i="82"/>
  <c r="L37" i="100"/>
  <c r="L26" i="100"/>
  <c r="I26" i="100"/>
  <c r="I37" i="100"/>
  <c r="I48" i="100"/>
  <c r="J16" i="100"/>
  <c r="L16" i="100" s="1"/>
  <c r="J27" i="100"/>
  <c r="L27" i="100" s="1"/>
  <c r="J38" i="100"/>
  <c r="L38" i="100" s="1"/>
  <c r="D25" i="82"/>
  <c r="F25" i="82"/>
  <c r="L50" i="100"/>
  <c r="L52" i="100" s="1"/>
  <c r="L15" i="100"/>
  <c r="I15" i="100"/>
  <c r="I50" i="100" s="1"/>
  <c r="I52" i="100" s="1"/>
  <c r="V30" i="99" s="1"/>
  <c r="L5" i="100"/>
  <c r="I48" i="98"/>
  <c r="I37" i="98"/>
  <c r="I26" i="98"/>
  <c r="J16" i="98"/>
  <c r="Z14" i="96"/>
  <c r="Z16" i="96" s="1"/>
  <c r="S41" i="63"/>
  <c r="X41" i="63" s="1"/>
  <c r="S40" i="63"/>
  <c r="X40" i="63" s="1"/>
  <c r="S39" i="63"/>
  <c r="X39" i="63" s="1"/>
  <c r="S15" i="63"/>
  <c r="P15" i="63"/>
  <c r="M15" i="63"/>
  <c r="J15" i="63"/>
  <c r="S6" i="63"/>
  <c r="P6" i="63"/>
  <c r="M6" i="63"/>
  <c r="J6" i="63"/>
  <c r="N32" i="99" l="1"/>
  <c r="N38" i="99"/>
  <c r="V38" i="99" s="1"/>
  <c r="N32" i="92"/>
  <c r="V32" i="92"/>
  <c r="V36" i="92"/>
  <c r="N30" i="99"/>
  <c r="V32" i="99"/>
  <c r="V36" i="99"/>
  <c r="I15" i="98"/>
  <c r="D9" i="82"/>
  <c r="E9" i="82"/>
  <c r="F9" i="82"/>
  <c r="G9" i="82"/>
  <c r="C9" i="82"/>
  <c r="S44" i="99" l="1"/>
  <c r="I50" i="98"/>
  <c r="I52" i="98" s="1"/>
  <c r="X47" i="63"/>
  <c r="X46" i="63"/>
  <c r="X45" i="63"/>
  <c r="W48" i="63" s="1"/>
  <c r="V38" i="75" s="1"/>
  <c r="X10" i="63"/>
  <c r="X9" i="63"/>
  <c r="X8" i="63"/>
  <c r="X7" i="63"/>
  <c r="X21" i="63"/>
  <c r="X20" i="63"/>
  <c r="X18" i="63"/>
  <c r="X19" i="63"/>
  <c r="X17" i="63"/>
  <c r="X16" i="63"/>
  <c r="J33" i="63"/>
  <c r="M33" i="63"/>
  <c r="P33" i="63"/>
  <c r="S33" i="63"/>
  <c r="S26" i="63"/>
  <c r="P26" i="63"/>
  <c r="M26" i="63"/>
  <c r="J26" i="63"/>
  <c r="N30" i="92" l="1"/>
  <c r="V28" i="92"/>
  <c r="X34" i="63"/>
  <c r="X35" i="63"/>
  <c r="X28" i="63"/>
  <c r="X27" i="63"/>
  <c r="W29" i="63" s="1"/>
  <c r="V32" i="75" s="1"/>
  <c r="V34" i="92"/>
  <c r="S45" i="99"/>
  <c r="J18" i="99" s="1"/>
  <c r="W22" i="63"/>
  <c r="V30" i="75" s="1"/>
  <c r="W11" i="63"/>
  <c r="V28" i="75" s="1"/>
  <c r="W42" i="63"/>
  <c r="W36" i="63" l="1"/>
  <c r="V34" i="75" s="1"/>
  <c r="S44" i="92"/>
  <c r="S45" i="92" s="1"/>
  <c r="J18" i="92" s="1"/>
  <c r="V36" i="75"/>
  <c r="S41" i="75" s="1"/>
  <c r="W50" i="63" l="1"/>
  <c r="S42" i="75"/>
  <c r="J18" i="75" s="1"/>
</calcChain>
</file>

<file path=xl/sharedStrings.xml><?xml version="1.0" encoding="utf-8"?>
<sst xmlns="http://schemas.openxmlformats.org/spreadsheetml/2006/main" count="598" uniqueCount="257">
  <si>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</si>
  <si>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</si>
  <si>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</si>
  <si>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数量</t>
    <rPh sb="0" eb="2">
      <t>スウリョウ</t>
    </rPh>
    <phoneticPr fontId="2"/>
  </si>
  <si>
    <t>御見積№：</t>
    <rPh sb="0" eb="3">
      <t>オミツモリ</t>
    </rPh>
    <phoneticPr fontId="3"/>
  </si>
  <si>
    <t>住所</t>
    <rPh sb="0" eb="2">
      <t>ジュウショ</t>
    </rPh>
    <phoneticPr fontId="2"/>
  </si>
  <si>
    <t>合計金額（税込）：  　　　　　　　　　　　　　円</t>
    <rPh sb="0" eb="2">
      <t>ゴウケイ</t>
    </rPh>
    <rPh sb="2" eb="4">
      <t>キンガク</t>
    </rPh>
    <rPh sb="5" eb="7">
      <t>ゼイコ</t>
    </rPh>
    <rPh sb="24" eb="25">
      <t>エン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</si>
  <si>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</si>
  <si>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内　　　容</t>
    <rPh sb="0" eb="5">
      <t>ナイヨウ</t>
    </rPh>
    <phoneticPr fontId="2"/>
  </si>
  <si>
    <t>以　　上</t>
    <rPh sb="0" eb="1">
      <t>イ</t>
    </rPh>
    <rPh sb="3" eb="4">
      <t>ウエ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</si>
  <si>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</si>
  <si>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2"/>
  </si>
  <si>
    <t>型番</t>
    <rPh sb="0" eb="2">
      <t>カタバン</t>
    </rPh>
    <phoneticPr fontId="2"/>
  </si>
  <si>
    <t>物品の内容・規格・仕様</t>
    <rPh sb="0" eb="2">
      <t>ブッピン</t>
    </rPh>
    <rPh sb="3" eb="5">
      <t>ナイヨウ</t>
    </rPh>
    <rPh sb="6" eb="8">
      <t>キカク</t>
    </rPh>
    <rPh sb="9" eb="11">
      <t>シヨウ</t>
    </rPh>
    <phoneticPr fontId="2"/>
  </si>
  <si>
    <t>物品費</t>
    <rPh sb="0" eb="2">
      <t>ブッピン</t>
    </rPh>
    <rPh sb="2" eb="3">
      <t>ヒ</t>
    </rPh>
    <phoneticPr fontId="2"/>
  </si>
  <si>
    <t>メーカ名</t>
    <rPh sb="3" eb="4">
      <t>メイ</t>
    </rPh>
    <phoneticPr fontId="2"/>
  </si>
  <si>
    <t>作業内容</t>
    <rPh sb="0" eb="2">
      <t>サギョウ</t>
    </rPh>
    <rPh sb="2" eb="4">
      <t>ナイヨウ</t>
    </rPh>
    <phoneticPr fontId="2"/>
  </si>
  <si>
    <t>発行日：</t>
    <rPh sb="0" eb="3">
      <t>ハッコウビ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</si>
  <si>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</si>
  <si>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</si>
  <si>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</si>
  <si>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</si>
  <si>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会社名</t>
    <rPh sb="0" eb="3">
      <t>カイシャメイ</t>
    </rPh>
    <phoneticPr fontId="2"/>
  </si>
  <si>
    <t>件名：</t>
    <rPh sb="0" eb="2">
      <t>ケンメイ</t>
    </rPh>
    <phoneticPr fontId="2"/>
  </si>
  <si>
    <t>納期</t>
    <rPh sb="0" eb="1">
      <t>オサム</t>
    </rPh>
    <rPh sb="1" eb="2">
      <t>キ</t>
    </rPh>
    <phoneticPr fontId="2"/>
  </si>
  <si>
    <t>御支払条件</t>
    <rPh sb="0" eb="1">
      <t>オ</t>
    </rPh>
    <rPh sb="1" eb="2">
      <t>ササ</t>
    </rPh>
    <rPh sb="2" eb="3">
      <t>バライ</t>
    </rPh>
    <rPh sb="3" eb="4">
      <t>ジョウ</t>
    </rPh>
    <rPh sb="4" eb="5">
      <t>ケン</t>
    </rPh>
    <phoneticPr fontId="2"/>
  </si>
  <si>
    <t xml:space="preserve"> </t>
    <phoneticPr fontId="2"/>
  </si>
  <si>
    <t>：</t>
    <phoneticPr fontId="2"/>
  </si>
  <si>
    <t>週間</t>
    <phoneticPr fontId="2"/>
  </si>
  <si>
    <t>：</t>
    <phoneticPr fontId="2"/>
  </si>
  <si>
    <t>：</t>
    <phoneticPr fontId="2"/>
  </si>
  <si>
    <t>技術者</t>
    <rPh sb="0" eb="3">
      <t>ギジュツシャ</t>
    </rPh>
    <phoneticPr fontId="2"/>
  </si>
  <si>
    <t>※金額は全て税抜</t>
    <rPh sb="1" eb="3">
      <t>キンガク</t>
    </rPh>
    <rPh sb="4" eb="5">
      <t>スベ</t>
    </rPh>
    <rPh sb="6" eb="7">
      <t>ゼイ</t>
    </rPh>
    <rPh sb="7" eb="8">
      <t>ヌ</t>
    </rPh>
    <phoneticPr fontId="2"/>
  </si>
  <si>
    <t>発行後</t>
    <rPh sb="0" eb="2">
      <t>ハッコウ</t>
    </rPh>
    <rPh sb="2" eb="3">
      <t>ゴ</t>
    </rPh>
    <phoneticPr fontId="2"/>
  </si>
  <si>
    <t>№</t>
    <phoneticPr fontId="2"/>
  </si>
  <si>
    <t>合　　　　計</t>
    <phoneticPr fontId="2"/>
  </si>
  <si>
    <t>消　費　税</t>
    <phoneticPr fontId="2"/>
  </si>
  <si>
    <t>その他</t>
    <rPh sb="2" eb="3">
      <t>タ</t>
    </rPh>
    <phoneticPr fontId="2"/>
  </si>
  <si>
    <t>一式</t>
    <rPh sb="0" eb="2">
      <t>イッシキ</t>
    </rPh>
    <phoneticPr fontId="2"/>
  </si>
  <si>
    <t>工数（人月表記）</t>
    <rPh sb="0" eb="2">
      <t>コウスウ</t>
    </rPh>
    <rPh sb="3" eb="4">
      <t>ニン</t>
    </rPh>
    <rPh sb="4" eb="5">
      <t>ゲツ</t>
    </rPh>
    <rPh sb="5" eb="7">
      <t>ヒョウキ</t>
    </rPh>
    <phoneticPr fontId="2"/>
  </si>
  <si>
    <t>単価：</t>
    <rPh sb="0" eb="2">
      <t>タンカ</t>
    </rPh>
    <phoneticPr fontId="2"/>
  </si>
  <si>
    <t>プロジェクトマネージャ</t>
    <phoneticPr fontId="2"/>
  </si>
  <si>
    <t>※詳細の内訳は別紙明細を参照のこと。</t>
    <rPh sb="1" eb="3">
      <t>ショウサイ</t>
    </rPh>
    <rPh sb="4" eb="6">
      <t>ウチワケ</t>
    </rPh>
    <rPh sb="7" eb="9">
      <t>ベッシ</t>
    </rPh>
    <rPh sb="9" eb="11">
      <t>メイサイ</t>
    </rPh>
    <rPh sb="12" eb="14">
      <t>サンショウ</t>
    </rPh>
    <phoneticPr fontId="2"/>
  </si>
  <si>
    <t xml:space="preserve">運用保守費用計 </t>
    <rPh sb="0" eb="2">
      <t>ウンヨウ</t>
    </rPh>
    <rPh sb="2" eb="4">
      <t>ホシュ</t>
    </rPh>
    <rPh sb="4" eb="6">
      <t>ヒヨウ</t>
    </rPh>
    <phoneticPr fontId="2"/>
  </si>
  <si>
    <t xml:space="preserve">ヘルプデスク/コールセンター等費用計 </t>
    <rPh sb="14" eb="15">
      <t>ナド</t>
    </rPh>
    <rPh sb="15" eb="17">
      <t>ヒヨウ</t>
    </rPh>
    <phoneticPr fontId="2"/>
  </si>
  <si>
    <t xml:space="preserve">その他作業費用計 </t>
    <rPh sb="2" eb="3">
      <t>タ</t>
    </rPh>
    <rPh sb="3" eb="5">
      <t>サギョウ</t>
    </rPh>
    <rPh sb="5" eb="7">
      <t>ヒヨウ</t>
    </rPh>
    <phoneticPr fontId="2"/>
  </si>
  <si>
    <t>通信機器</t>
    <rPh sb="0" eb="2">
      <t>ツウシン</t>
    </rPh>
    <rPh sb="2" eb="4">
      <t>キキ</t>
    </rPh>
    <phoneticPr fontId="2"/>
  </si>
  <si>
    <t>サーバ設置作業費用（OSインストール作業を含む)</t>
    <rPh sb="3" eb="5">
      <t>セッチ</t>
    </rPh>
    <rPh sb="5" eb="7">
      <t>サギョウ</t>
    </rPh>
    <rPh sb="7" eb="9">
      <t>ヒヨウ</t>
    </rPh>
    <rPh sb="18" eb="20">
      <t>サギョウ</t>
    </rPh>
    <rPh sb="21" eb="22">
      <t>フク</t>
    </rPh>
    <phoneticPr fontId="2"/>
  </si>
  <si>
    <t>端末設置・設定費用</t>
    <rPh sb="0" eb="2">
      <t>タンマツ</t>
    </rPh>
    <rPh sb="2" eb="4">
      <t>セッチ</t>
    </rPh>
    <rPh sb="5" eb="7">
      <t>セッテイ</t>
    </rPh>
    <rPh sb="7" eb="9">
      <t>ヒヨウ</t>
    </rPh>
    <phoneticPr fontId="2"/>
  </si>
  <si>
    <t>特記事項</t>
    <rPh sb="0" eb="2">
      <t>トッキ</t>
    </rPh>
    <rPh sb="2" eb="4">
      <t>ジコウ</t>
    </rPh>
    <phoneticPr fontId="2"/>
  </si>
  <si>
    <t>特記事項</t>
    <phoneticPr fontId="2"/>
  </si>
  <si>
    <t>ランク</t>
    <phoneticPr fontId="2"/>
  </si>
  <si>
    <t>主な役割</t>
    <rPh sb="0" eb="1">
      <t>オモ</t>
    </rPh>
    <rPh sb="2" eb="4">
      <t>ヤクワリ</t>
    </rPh>
    <phoneticPr fontId="2"/>
  </si>
  <si>
    <t>システム運用技術者１</t>
    <rPh sb="4" eb="6">
      <t>ウンヨウ</t>
    </rPh>
    <rPh sb="6" eb="9">
      <t>ギジュツシャ</t>
    </rPh>
    <phoneticPr fontId="2"/>
  </si>
  <si>
    <t>システム運用技術者2</t>
    <rPh sb="4" eb="6">
      <t>ウンヨウ</t>
    </rPh>
    <rPh sb="6" eb="9">
      <t>ギジュツシャ</t>
    </rPh>
    <phoneticPr fontId="2"/>
  </si>
  <si>
    <t>システム管理技術者１</t>
    <rPh sb="4" eb="6">
      <t>カンリ</t>
    </rPh>
    <rPh sb="6" eb="8">
      <t>ギジュツ</t>
    </rPh>
    <rPh sb="8" eb="9">
      <t>シャ</t>
    </rPh>
    <phoneticPr fontId="2"/>
  </si>
  <si>
    <t>S運2</t>
    <rPh sb="1" eb="2">
      <t>ウン</t>
    </rPh>
    <phoneticPr fontId="2"/>
  </si>
  <si>
    <t>S管1</t>
    <rPh sb="1" eb="2">
      <t>カン</t>
    </rPh>
    <phoneticPr fontId="2"/>
  </si>
  <si>
    <t>S管2</t>
    <rPh sb="1" eb="2">
      <t>カン</t>
    </rPh>
    <phoneticPr fontId="2"/>
  </si>
  <si>
    <t>S運1</t>
    <rPh sb="1" eb="2">
      <t>ウン</t>
    </rPh>
    <phoneticPr fontId="2"/>
  </si>
  <si>
    <t>システム監視運用</t>
    <rPh sb="4" eb="6">
      <t>カンシ</t>
    </rPh>
    <rPh sb="6" eb="8">
      <t>ウンヨウ</t>
    </rPh>
    <phoneticPr fontId="2"/>
  </si>
  <si>
    <t>障害対応</t>
    <rPh sb="0" eb="2">
      <t>ショウガイ</t>
    </rPh>
    <rPh sb="2" eb="4">
      <t>タイオウ</t>
    </rPh>
    <phoneticPr fontId="2"/>
  </si>
  <si>
    <t xml:space="preserve">経費計 </t>
    <rPh sb="0" eb="2">
      <t>ケイヒ</t>
    </rPh>
    <phoneticPr fontId="2"/>
  </si>
  <si>
    <t>ミドルウェア・ソフトウェアインストール作業費用</t>
    <rPh sb="19" eb="21">
      <t>サギョウ</t>
    </rPh>
    <rPh sb="21" eb="23">
      <t>ヒヨウ</t>
    </rPh>
    <phoneticPr fontId="2"/>
  </si>
  <si>
    <t>プログラマ</t>
    <phoneticPr fontId="2"/>
  </si>
  <si>
    <t xml:space="preserve">業務パッケージ保守料計 </t>
    <rPh sb="0" eb="2">
      <t>ギョウム</t>
    </rPh>
    <rPh sb="7" eb="10">
      <t>ホシュリョウ</t>
    </rPh>
    <rPh sb="10" eb="11">
      <t>ケイ</t>
    </rPh>
    <phoneticPr fontId="2"/>
  </si>
  <si>
    <t>№</t>
    <phoneticPr fontId="2"/>
  </si>
  <si>
    <t>2.運用保守費用</t>
    <rPh sb="2" eb="4">
      <t>ウンヨウ</t>
    </rPh>
    <rPh sb="4" eb="6">
      <t>ホシュ</t>
    </rPh>
    <rPh sb="6" eb="7">
      <t>ヒ</t>
    </rPh>
    <rPh sb="7" eb="8">
      <t>ヨウ</t>
    </rPh>
    <phoneticPr fontId="2"/>
  </si>
  <si>
    <t>1.アプリケーション保守費用</t>
    <rPh sb="10" eb="12">
      <t>ホシュ</t>
    </rPh>
    <rPh sb="12" eb="13">
      <t>ヒ</t>
    </rPh>
    <rPh sb="13" eb="14">
      <t>ヨウ</t>
    </rPh>
    <phoneticPr fontId="2"/>
  </si>
  <si>
    <t>PM</t>
    <phoneticPr fontId="2"/>
  </si>
  <si>
    <t>PG</t>
    <phoneticPr fontId="2"/>
  </si>
  <si>
    <t>No</t>
    <phoneticPr fontId="2"/>
  </si>
  <si>
    <t>5.業務パッケージ保守料</t>
    <rPh sb="2" eb="4">
      <t>ギョウム</t>
    </rPh>
    <rPh sb="9" eb="11">
      <t>ホシュ</t>
    </rPh>
    <rPh sb="11" eb="12">
      <t>リョウ</t>
    </rPh>
    <phoneticPr fontId="2"/>
  </si>
  <si>
    <t>6.経費</t>
    <rPh sb="2" eb="4">
      <t>ケイヒ</t>
    </rPh>
    <phoneticPr fontId="2"/>
  </si>
  <si>
    <t>2.運用保守費用（年間）</t>
    <rPh sb="2" eb="4">
      <t>ウンヨウ</t>
    </rPh>
    <rPh sb="4" eb="6">
      <t>ホシュ</t>
    </rPh>
    <rPh sb="6" eb="7">
      <t>ヒ</t>
    </rPh>
    <rPh sb="7" eb="8">
      <t>ヨウ</t>
    </rPh>
    <rPh sb="9" eb="11">
      <t>ネンカン</t>
    </rPh>
    <phoneticPr fontId="2"/>
  </si>
  <si>
    <t>3.ヘルプデスク／コールセンター等費用（年間）</t>
    <rPh sb="16" eb="17">
      <t>トウ</t>
    </rPh>
    <rPh sb="17" eb="18">
      <t>ヒ</t>
    </rPh>
    <rPh sb="18" eb="19">
      <t>ヨウ</t>
    </rPh>
    <phoneticPr fontId="2"/>
  </si>
  <si>
    <t>バックアップ運用
　・ライブラリ管理等</t>
    <rPh sb="6" eb="8">
      <t>ウンヨウ</t>
    </rPh>
    <rPh sb="16" eb="18">
      <t>カンリ</t>
    </rPh>
    <rPh sb="18" eb="19">
      <t>トウ</t>
    </rPh>
    <phoneticPr fontId="2"/>
  </si>
  <si>
    <t>パッチ適用
　・バージョンアップ作業等</t>
    <rPh sb="3" eb="5">
      <t>テキヨウ</t>
    </rPh>
    <rPh sb="16" eb="18">
      <t>サギョウ</t>
    </rPh>
    <rPh sb="18" eb="19">
      <t>トウ</t>
    </rPh>
    <phoneticPr fontId="2"/>
  </si>
  <si>
    <t>※OSや業務パッケージのバージョンアップに伴う改修を含む場合は、特記事項に記載すること。</t>
    <rPh sb="4" eb="6">
      <t>ギョウム</t>
    </rPh>
    <rPh sb="21" eb="22">
      <t>トモナ</t>
    </rPh>
    <rPh sb="23" eb="25">
      <t>カイシュウ</t>
    </rPh>
    <rPh sb="26" eb="27">
      <t>フク</t>
    </rPh>
    <rPh sb="28" eb="30">
      <t>バアイ</t>
    </rPh>
    <rPh sb="32" eb="34">
      <t>トッキ</t>
    </rPh>
    <rPh sb="34" eb="36">
      <t>ジコウ</t>
    </rPh>
    <rPh sb="37" eb="39">
      <t>キサイ</t>
    </rPh>
    <phoneticPr fontId="2"/>
  </si>
  <si>
    <t>端末機器</t>
    <rPh sb="0" eb="2">
      <t>タンマツ</t>
    </rPh>
    <rPh sb="2" eb="4">
      <t>キキ</t>
    </rPh>
    <phoneticPr fontId="2"/>
  </si>
  <si>
    <t>サーバソフトウェア</t>
    <phoneticPr fontId="2"/>
  </si>
  <si>
    <t>運用ソフトウェア</t>
    <rPh sb="0" eb="2">
      <t>ウンヨウ</t>
    </rPh>
    <phoneticPr fontId="2"/>
  </si>
  <si>
    <t>端末ソフトウェア</t>
    <rPh sb="0" eb="2">
      <t>タンマツ</t>
    </rPh>
    <phoneticPr fontId="2"/>
  </si>
  <si>
    <t>通信機器ソフトウェア</t>
    <rPh sb="0" eb="2">
      <t>ツウシン</t>
    </rPh>
    <rPh sb="2" eb="4">
      <t>キキ</t>
    </rPh>
    <phoneticPr fontId="2"/>
  </si>
  <si>
    <t>その他ｿﾌﾄ</t>
    <rPh sb="2" eb="3">
      <t>タ</t>
    </rPh>
    <phoneticPr fontId="2"/>
  </si>
  <si>
    <t>サーバ機器</t>
    <rPh sb="3" eb="5">
      <t>キキ</t>
    </rPh>
    <phoneticPr fontId="2"/>
  </si>
  <si>
    <t>周辺機器</t>
    <rPh sb="0" eb="2">
      <t>シュウヘン</t>
    </rPh>
    <rPh sb="2" eb="4">
      <t>キキ</t>
    </rPh>
    <phoneticPr fontId="2"/>
  </si>
  <si>
    <t>※上記技術者ランク・主な役割は「積算資料　情報サービス料金　システム開発業務・システム運用業務/管理業務」を</t>
    <rPh sb="1" eb="3">
      <t>ジョウキ</t>
    </rPh>
    <rPh sb="3" eb="6">
      <t>ギジュツシャ</t>
    </rPh>
    <rPh sb="10" eb="11">
      <t>オモ</t>
    </rPh>
    <rPh sb="12" eb="14">
      <t>ヤクワリ</t>
    </rPh>
    <rPh sb="16" eb="18">
      <t>セキサン</t>
    </rPh>
    <rPh sb="18" eb="20">
      <t>シリョウ</t>
    </rPh>
    <rPh sb="21" eb="23">
      <t>ジョウホウ</t>
    </rPh>
    <rPh sb="27" eb="29">
      <t>リョウキン</t>
    </rPh>
    <rPh sb="43" eb="45">
      <t>ウンヨウ</t>
    </rPh>
    <rPh sb="45" eb="47">
      <t>ギョウム</t>
    </rPh>
    <rPh sb="48" eb="50">
      <t>カンリ</t>
    </rPh>
    <rPh sb="50" eb="52">
      <t>ギョウム</t>
    </rPh>
    <phoneticPr fontId="2"/>
  </si>
  <si>
    <t>千円</t>
    <phoneticPr fontId="2"/>
  </si>
  <si>
    <t>千円</t>
    <phoneticPr fontId="2"/>
  </si>
  <si>
    <t>千円</t>
    <phoneticPr fontId="2"/>
  </si>
  <si>
    <t>単価[千円/人月]</t>
    <rPh sb="0" eb="2">
      <t>タンカ</t>
    </rPh>
    <rPh sb="3" eb="4">
      <t>セン</t>
    </rPh>
    <rPh sb="4" eb="5">
      <t>エン</t>
    </rPh>
    <rPh sb="6" eb="7">
      <t>ニン</t>
    </rPh>
    <rPh sb="7" eb="8">
      <t>ゲツ</t>
    </rPh>
    <phoneticPr fontId="2"/>
  </si>
  <si>
    <t>千円</t>
    <phoneticPr fontId="2"/>
  </si>
  <si>
    <t>千円</t>
    <phoneticPr fontId="2"/>
  </si>
  <si>
    <t>千円</t>
    <phoneticPr fontId="2"/>
  </si>
  <si>
    <t>千円</t>
    <phoneticPr fontId="2"/>
  </si>
  <si>
    <t>※単価は保守料算出元のパッケージ単価を記載すること</t>
    <rPh sb="1" eb="3">
      <t>タンカ</t>
    </rPh>
    <rPh sb="4" eb="6">
      <t>ホシュ</t>
    </rPh>
    <rPh sb="6" eb="7">
      <t>リョウ</t>
    </rPh>
    <rPh sb="7" eb="9">
      <t>サンシュツ</t>
    </rPh>
    <rPh sb="9" eb="10">
      <t>モト</t>
    </rPh>
    <rPh sb="16" eb="18">
      <t>タンカ</t>
    </rPh>
    <rPh sb="19" eb="21">
      <t>キサイ</t>
    </rPh>
    <phoneticPr fontId="2"/>
  </si>
  <si>
    <t>保守料率
(年間)</t>
    <rPh sb="0" eb="2">
      <t>ホシュ</t>
    </rPh>
    <rPh sb="2" eb="4">
      <t>リョウリツ</t>
    </rPh>
    <rPh sb="6" eb="8">
      <t>ネンカン</t>
    </rPh>
    <phoneticPr fontId="2"/>
  </si>
  <si>
    <t>保守金額
(単価・年間)</t>
    <rPh sb="0" eb="2">
      <t>ホシュ</t>
    </rPh>
    <rPh sb="2" eb="4">
      <t>キンガク</t>
    </rPh>
    <rPh sb="6" eb="8">
      <t>タンカ</t>
    </rPh>
    <rPh sb="9" eb="11">
      <t>ネンカン</t>
    </rPh>
    <phoneticPr fontId="2"/>
  </si>
  <si>
    <t>PM</t>
    <phoneticPr fontId="2"/>
  </si>
  <si>
    <t>SE1</t>
    <phoneticPr fontId="2"/>
  </si>
  <si>
    <t>SE2</t>
    <phoneticPr fontId="2"/>
  </si>
  <si>
    <t>PG</t>
    <phoneticPr fontId="2"/>
  </si>
  <si>
    <t>5.業務パッケージ保守料（年間）</t>
    <rPh sb="2" eb="4">
      <t>ギョウム</t>
    </rPh>
    <rPh sb="9" eb="12">
      <t>ホシュリョウ</t>
    </rPh>
    <rPh sb="13" eb="15">
      <t>ネンカン</t>
    </rPh>
    <phoneticPr fontId="2"/>
  </si>
  <si>
    <t>6.経費（年間）</t>
    <rPh sb="2" eb="4">
      <t>ケイヒ</t>
    </rPh>
    <rPh sb="5" eb="7">
      <t>ネンカン</t>
    </rPh>
    <phoneticPr fontId="2"/>
  </si>
  <si>
    <t>その他ソフトウェア</t>
    <rPh sb="2" eb="3">
      <t>タ</t>
    </rPh>
    <phoneticPr fontId="2"/>
  </si>
  <si>
    <t>3.ヘルプデスク/コールセンター等費用</t>
    <rPh sb="16" eb="17">
      <t>トウ</t>
    </rPh>
    <rPh sb="17" eb="19">
      <t>ヒヨウ</t>
    </rPh>
    <phoneticPr fontId="2"/>
  </si>
  <si>
    <t>定価(円)</t>
    <rPh sb="0" eb="2">
      <t>テイカ</t>
    </rPh>
    <rPh sb="3" eb="4">
      <t>エン</t>
    </rPh>
    <phoneticPr fontId="2"/>
  </si>
  <si>
    <t>※金額は全て税抜・単位は円</t>
    <rPh sb="1" eb="3">
      <t>キンガク</t>
    </rPh>
    <rPh sb="4" eb="5">
      <t>スベ</t>
    </rPh>
    <rPh sb="6" eb="7">
      <t>ゼイ</t>
    </rPh>
    <rPh sb="7" eb="8">
      <t>ヌ</t>
    </rPh>
    <rPh sb="9" eb="11">
      <t>タンイ</t>
    </rPh>
    <rPh sb="12" eb="13">
      <t>エン</t>
    </rPh>
    <phoneticPr fontId="2"/>
  </si>
  <si>
    <t>機能改修</t>
    <rPh sb="0" eb="2">
      <t>キノウ</t>
    </rPh>
    <rPh sb="2" eb="4">
      <t>カイシュウ</t>
    </rPh>
    <phoneticPr fontId="2"/>
  </si>
  <si>
    <t>問合せ調査</t>
    <rPh sb="0" eb="2">
      <t>トイアワ</t>
    </rPh>
    <rPh sb="3" eb="5">
      <t>チョウサ</t>
    </rPh>
    <phoneticPr fontId="2"/>
  </si>
  <si>
    <t>保守・運用費　合計</t>
    <rPh sb="0" eb="2">
      <t>ホシュ</t>
    </rPh>
    <rPh sb="3" eb="5">
      <t>ウンヨウ</t>
    </rPh>
    <rPh sb="5" eb="6">
      <t>ヒ</t>
    </rPh>
    <rPh sb="7" eb="9">
      <t>ゴウケイ</t>
    </rPh>
    <phoneticPr fontId="2"/>
  </si>
  <si>
    <t>値引率
(％)</t>
    <rPh sb="0" eb="2">
      <t>ネビキ</t>
    </rPh>
    <rPh sb="2" eb="3">
      <t>リツ</t>
    </rPh>
    <phoneticPr fontId="2"/>
  </si>
  <si>
    <t xml:space="preserve"> </t>
    <phoneticPr fontId="2"/>
  </si>
  <si>
    <t xml:space="preserve">機器設置/初期設定等費用計 </t>
    <rPh sb="0" eb="2">
      <t>キキ</t>
    </rPh>
    <rPh sb="2" eb="4">
      <t>セッチ</t>
    </rPh>
    <rPh sb="5" eb="7">
      <t>ショキ</t>
    </rPh>
    <rPh sb="7" eb="9">
      <t>セッテイ</t>
    </rPh>
    <rPh sb="9" eb="10">
      <t>トウ</t>
    </rPh>
    <rPh sb="10" eb="12">
      <t>ヒヨウ</t>
    </rPh>
    <rPh sb="12" eb="13">
      <t>ケイ</t>
    </rPh>
    <phoneticPr fontId="2"/>
  </si>
  <si>
    <t>4.その他作業費用（年間）</t>
    <rPh sb="4" eb="5">
      <t>タ</t>
    </rPh>
    <rPh sb="5" eb="7">
      <t>サギョウ</t>
    </rPh>
    <rPh sb="7" eb="8">
      <t>ヒ</t>
    </rPh>
    <rPh sb="8" eb="9">
      <t>ヨウ</t>
    </rPh>
    <phoneticPr fontId="2"/>
  </si>
  <si>
    <t>4.その他作業費用</t>
    <rPh sb="4" eb="5">
      <t>タ</t>
    </rPh>
    <rPh sb="5" eb="7">
      <t>サギョウ</t>
    </rPh>
    <rPh sb="7" eb="8">
      <t>ヒ</t>
    </rPh>
    <rPh sb="8" eb="9">
      <t>ヨウ</t>
    </rPh>
    <phoneticPr fontId="2"/>
  </si>
  <si>
    <t>TEL：</t>
    <phoneticPr fontId="2"/>
  </si>
  <si>
    <t>FAX：</t>
    <phoneticPr fontId="2"/>
  </si>
  <si>
    <t xml:space="preserve">アプリケーション保守費用計 </t>
    <rPh sb="8" eb="10">
      <t>ホシュ</t>
    </rPh>
    <phoneticPr fontId="2"/>
  </si>
  <si>
    <t>新潟市　御中</t>
    <rPh sb="0" eb="3">
      <t>ニイガタシ</t>
    </rPh>
    <rPh sb="4" eb="6">
      <t>オンチュウ</t>
    </rPh>
    <phoneticPr fontId="2"/>
  </si>
  <si>
    <t>作業概要</t>
    <rPh sb="0" eb="2">
      <t>サギョウ</t>
    </rPh>
    <rPh sb="2" eb="4">
      <t>ガイヨウ</t>
    </rPh>
    <phoneticPr fontId="31"/>
  </si>
  <si>
    <t>項　　　　　目</t>
    <rPh sb="0" eb="1">
      <t>コウ</t>
    </rPh>
    <rPh sb="6" eb="7">
      <t>メ</t>
    </rPh>
    <phoneticPr fontId="31"/>
  </si>
  <si>
    <t>積算根拠</t>
    <rPh sb="0" eb="2">
      <t>セキサン</t>
    </rPh>
    <rPh sb="2" eb="4">
      <t>コンキョ</t>
    </rPh>
    <phoneticPr fontId="31"/>
  </si>
  <si>
    <t>1.アプリケーション保守費用（年間）</t>
    <rPh sb="10" eb="12">
      <t>ホシュ</t>
    </rPh>
    <rPh sb="12" eb="14">
      <t>ヒヨウ</t>
    </rPh>
    <rPh sb="15" eb="17">
      <t>ネンカン</t>
    </rPh>
    <phoneticPr fontId="2"/>
  </si>
  <si>
    <t>２．運用保守費用（年間）</t>
    <rPh sb="2" eb="4">
      <t>ウンヨウ</t>
    </rPh>
    <rPh sb="4" eb="6">
      <t>ホシュ</t>
    </rPh>
    <rPh sb="6" eb="8">
      <t>ヒヨウ</t>
    </rPh>
    <rPh sb="9" eb="11">
      <t>ネンカン</t>
    </rPh>
    <phoneticPr fontId="31"/>
  </si>
  <si>
    <t>３．ヘルプデスク／コールセンター等費用（年間）</t>
    <phoneticPr fontId="2"/>
  </si>
  <si>
    <t>１．アプリケーション保守費用（年間）</t>
    <phoneticPr fontId="2"/>
  </si>
  <si>
    <t>４．その他作業費用（年間）</t>
    <phoneticPr fontId="2"/>
  </si>
  <si>
    <t>機能改修</t>
    <phoneticPr fontId="2"/>
  </si>
  <si>
    <t>問合せ調査</t>
    <phoneticPr fontId="2"/>
  </si>
  <si>
    <t>障害対応</t>
    <phoneticPr fontId="2"/>
  </si>
  <si>
    <t>その他</t>
    <phoneticPr fontId="2"/>
  </si>
  <si>
    <t>サーバオペレーション</t>
    <phoneticPr fontId="2"/>
  </si>
  <si>
    <t>サーバオペレーション</t>
    <phoneticPr fontId="2"/>
  </si>
  <si>
    <t>システム監視運用</t>
    <phoneticPr fontId="2"/>
  </si>
  <si>
    <t>バックアップ運用　・ライブラリ管理等</t>
    <phoneticPr fontId="2"/>
  </si>
  <si>
    <t>パッチ適用　・バージョンアップ作業等</t>
    <phoneticPr fontId="2"/>
  </si>
  <si>
    <t>その他</t>
    <phoneticPr fontId="2"/>
  </si>
  <si>
    <t>ヘルプデスク
　/コールセンター</t>
    <phoneticPr fontId="2"/>
  </si>
  <si>
    <t>ヘルプデスク/コールセンター</t>
    <phoneticPr fontId="2"/>
  </si>
  <si>
    <t>その他</t>
    <rPh sb="2" eb="3">
      <t>タ</t>
    </rPh>
    <phoneticPr fontId="31"/>
  </si>
  <si>
    <t>※詳細は「積算表」を参照</t>
    <rPh sb="1" eb="3">
      <t>ショウサイ</t>
    </rPh>
    <rPh sb="5" eb="7">
      <t>セキサン</t>
    </rPh>
    <rPh sb="7" eb="8">
      <t>ヒョウ</t>
    </rPh>
    <rPh sb="10" eb="12">
      <t>サンショウ</t>
    </rPh>
    <phoneticPr fontId="2"/>
  </si>
  <si>
    <t>システムエンジニア1</t>
    <phoneticPr fontId="2"/>
  </si>
  <si>
    <t>システムエンジニア2</t>
    <phoneticPr fontId="2"/>
  </si>
  <si>
    <t>SE1</t>
    <phoneticPr fontId="2"/>
  </si>
  <si>
    <t>SE2</t>
    <phoneticPr fontId="2"/>
  </si>
  <si>
    <t>システム管理技術者2</t>
    <rPh sb="4" eb="6">
      <t>カンリ</t>
    </rPh>
    <rPh sb="6" eb="8">
      <t>ギジュツ</t>
    </rPh>
    <rPh sb="8" eb="9">
      <t>シャ</t>
    </rPh>
    <phoneticPr fontId="2"/>
  </si>
  <si>
    <t>　　基にした記入例です。例に倣って各担当の主な役割・単価を記入してください。</t>
    <rPh sb="2" eb="3">
      <t>モト</t>
    </rPh>
    <rPh sb="14" eb="15">
      <t>ナラ</t>
    </rPh>
    <rPh sb="26" eb="28">
      <t>タンカ</t>
    </rPh>
    <phoneticPr fontId="2"/>
  </si>
  <si>
    <t>　　なお、別途技術者区分を設ける場合は空行に追記してください。</t>
    <rPh sb="13" eb="14">
      <t>モウ</t>
    </rPh>
    <rPh sb="16" eb="18">
      <t>バアイ</t>
    </rPh>
    <rPh sb="19" eb="20">
      <t>クウ</t>
    </rPh>
    <rPh sb="20" eb="21">
      <t>ギョウ</t>
    </rPh>
    <rPh sb="22" eb="24">
      <t>ツイキ</t>
    </rPh>
    <phoneticPr fontId="2"/>
  </si>
  <si>
    <r>
      <t>プロジェクト進捗管理・プロジェクト全体の管理監督　他</t>
    </r>
    <r>
      <rPr>
        <vertAlign val="superscript"/>
        <sz val="10"/>
        <rFont val="MS UI Gothic"/>
        <family val="3"/>
        <charset val="128"/>
      </rPr>
      <t>※</t>
    </r>
    <rPh sb="6" eb="8">
      <t>シンチョク</t>
    </rPh>
    <rPh sb="8" eb="10">
      <t>カンリ</t>
    </rPh>
    <rPh sb="17" eb="19">
      <t>ゼンタイ</t>
    </rPh>
    <rPh sb="20" eb="22">
      <t>カンリ</t>
    </rPh>
    <rPh sb="22" eb="24">
      <t>カントク</t>
    </rPh>
    <rPh sb="25" eb="26">
      <t>ホカ</t>
    </rPh>
    <phoneticPr fontId="2"/>
  </si>
  <si>
    <r>
      <t>システムの機能設計及び具体化の中心的役割　他</t>
    </r>
    <r>
      <rPr>
        <vertAlign val="superscript"/>
        <sz val="10"/>
        <rFont val="MS UI Gothic"/>
        <family val="3"/>
        <charset val="128"/>
      </rPr>
      <t>※</t>
    </r>
    <rPh sb="5" eb="7">
      <t>キノウ</t>
    </rPh>
    <rPh sb="7" eb="9">
      <t>セッケイ</t>
    </rPh>
    <rPh sb="9" eb="10">
      <t>オヨ</t>
    </rPh>
    <rPh sb="11" eb="14">
      <t>グタイカ</t>
    </rPh>
    <rPh sb="15" eb="18">
      <t>チュウシンテキ</t>
    </rPh>
    <rPh sb="18" eb="20">
      <t>ヤクワリ</t>
    </rPh>
    <rPh sb="21" eb="22">
      <t>ホカ</t>
    </rPh>
    <phoneticPr fontId="2"/>
  </si>
  <si>
    <r>
      <t>基本設計を元にした詳細設計、ソフトウェアテスト等の中心的役割　他</t>
    </r>
    <r>
      <rPr>
        <vertAlign val="superscript"/>
        <sz val="10"/>
        <rFont val="MS UI Gothic"/>
        <family val="3"/>
        <charset val="128"/>
      </rPr>
      <t>※</t>
    </r>
    <rPh sb="0" eb="2">
      <t>キホン</t>
    </rPh>
    <rPh sb="2" eb="4">
      <t>セッケイ</t>
    </rPh>
    <rPh sb="5" eb="6">
      <t>モト</t>
    </rPh>
    <rPh sb="9" eb="11">
      <t>ショウサイ</t>
    </rPh>
    <rPh sb="11" eb="13">
      <t>セッケイ</t>
    </rPh>
    <rPh sb="23" eb="24">
      <t>トウ</t>
    </rPh>
    <rPh sb="25" eb="28">
      <t>チュウシンテキ</t>
    </rPh>
    <rPh sb="28" eb="30">
      <t>ヤクワリ</t>
    </rPh>
    <rPh sb="31" eb="32">
      <t>ホカ</t>
    </rPh>
    <phoneticPr fontId="2"/>
  </si>
  <si>
    <r>
      <t>プログラミング、モジュールやプロセステストを実施　他</t>
    </r>
    <r>
      <rPr>
        <vertAlign val="superscript"/>
        <sz val="10"/>
        <rFont val="MS UI Gothic"/>
        <family val="3"/>
        <charset val="128"/>
      </rPr>
      <t>※</t>
    </r>
    <rPh sb="22" eb="24">
      <t>ジッシ</t>
    </rPh>
    <rPh sb="25" eb="26">
      <t>ホカ</t>
    </rPh>
    <phoneticPr fontId="2"/>
  </si>
  <si>
    <r>
      <t>システム稼動を監督し、運用業務に関する支援を行う</t>
    </r>
    <r>
      <rPr>
        <vertAlign val="superscript"/>
        <sz val="10"/>
        <rFont val="MS UI Gothic"/>
        <family val="3"/>
        <charset val="128"/>
      </rPr>
      <t>※</t>
    </r>
    <rPh sb="4" eb="6">
      <t>カドウ</t>
    </rPh>
    <rPh sb="7" eb="9">
      <t>カントク</t>
    </rPh>
    <rPh sb="11" eb="13">
      <t>ウンヨウ</t>
    </rPh>
    <rPh sb="13" eb="15">
      <t>ギョウム</t>
    </rPh>
    <rPh sb="16" eb="17">
      <t>カン</t>
    </rPh>
    <rPh sb="19" eb="21">
      <t>シエン</t>
    </rPh>
    <rPh sb="22" eb="23">
      <t>オコナ</t>
    </rPh>
    <phoneticPr fontId="2"/>
  </si>
  <si>
    <r>
      <t>プログラムの実行や操作支援を行う</t>
    </r>
    <r>
      <rPr>
        <vertAlign val="superscript"/>
        <sz val="10"/>
        <rFont val="MS UI Gothic"/>
        <family val="3"/>
        <charset val="128"/>
      </rPr>
      <t>※</t>
    </r>
    <rPh sb="6" eb="8">
      <t>ジッコウ</t>
    </rPh>
    <rPh sb="9" eb="11">
      <t>ソウサ</t>
    </rPh>
    <rPh sb="11" eb="13">
      <t>シエン</t>
    </rPh>
    <rPh sb="14" eb="15">
      <t>オコナ</t>
    </rPh>
    <phoneticPr fontId="2"/>
  </si>
  <si>
    <r>
      <t>サーバやネットワーク環境の設定を行い、システムの管理を行う</t>
    </r>
    <r>
      <rPr>
        <vertAlign val="superscript"/>
        <sz val="10"/>
        <rFont val="MS UI Gothic"/>
        <family val="3"/>
        <charset val="128"/>
      </rPr>
      <t>※</t>
    </r>
    <rPh sb="10" eb="12">
      <t>カンキョウ</t>
    </rPh>
    <rPh sb="13" eb="15">
      <t>セッテイ</t>
    </rPh>
    <rPh sb="16" eb="17">
      <t>オコナ</t>
    </rPh>
    <rPh sb="24" eb="26">
      <t>カンリ</t>
    </rPh>
    <rPh sb="27" eb="28">
      <t>オコナ</t>
    </rPh>
    <phoneticPr fontId="2"/>
  </si>
  <si>
    <r>
      <t>クライアント環境やパソコン、その周辺機器の設定や操作支援を行う</t>
    </r>
    <r>
      <rPr>
        <vertAlign val="superscript"/>
        <sz val="10"/>
        <rFont val="MS UI Gothic"/>
        <family val="3"/>
        <charset val="128"/>
      </rPr>
      <t>※</t>
    </r>
    <rPh sb="6" eb="8">
      <t>カンキョウ</t>
    </rPh>
    <rPh sb="16" eb="18">
      <t>シュウヘン</t>
    </rPh>
    <rPh sb="18" eb="20">
      <t>キキ</t>
    </rPh>
    <rPh sb="21" eb="23">
      <t>セッテイ</t>
    </rPh>
    <rPh sb="24" eb="26">
      <t>ソウサ</t>
    </rPh>
    <rPh sb="26" eb="28">
      <t>シエン</t>
    </rPh>
    <rPh sb="29" eb="30">
      <t>オコナ</t>
    </rPh>
    <phoneticPr fontId="2"/>
  </si>
  <si>
    <t>運用保守費（年間）</t>
    <rPh sb="0" eb="2">
      <t>ウンヨウ</t>
    </rPh>
    <rPh sb="4" eb="5">
      <t>ヒ</t>
    </rPh>
    <rPh sb="6" eb="8">
      <t>ネンカン</t>
    </rPh>
    <phoneticPr fontId="2"/>
  </si>
  <si>
    <t>運用保守費</t>
    <rPh sb="0" eb="2">
      <t>ウンヨウ</t>
    </rPh>
    <rPh sb="4" eb="5">
      <t>ヒ</t>
    </rPh>
    <phoneticPr fontId="2"/>
  </si>
  <si>
    <t>【別紙】運用保守関連　人員単価一覧表</t>
    <rPh sb="1" eb="3">
      <t>ベッシ</t>
    </rPh>
    <rPh sb="4" eb="6">
      <t>ウンヨウ</t>
    </rPh>
    <rPh sb="8" eb="10">
      <t>カンレン</t>
    </rPh>
    <rPh sb="11" eb="13">
      <t>ジンイン</t>
    </rPh>
    <rPh sb="13" eb="15">
      <t>タンカ</t>
    </rPh>
    <rPh sb="15" eb="17">
      <t>イチラン</t>
    </rPh>
    <rPh sb="17" eb="18">
      <t>ヒョウ</t>
    </rPh>
    <phoneticPr fontId="2"/>
  </si>
  <si>
    <t>運用保守費　積算表</t>
    <rPh sb="0" eb="2">
      <t>ウンヨウ</t>
    </rPh>
    <rPh sb="4" eb="5">
      <t>ヒ</t>
    </rPh>
    <rPh sb="6" eb="8">
      <t>セキサン</t>
    </rPh>
    <rPh sb="8" eb="9">
      <t>ヒョウ</t>
    </rPh>
    <phoneticPr fontId="2"/>
  </si>
  <si>
    <t>PM工数</t>
    <rPh sb="2" eb="4">
      <t>コウスウ</t>
    </rPh>
    <phoneticPr fontId="31"/>
  </si>
  <si>
    <t>SE1工数</t>
    <rPh sb="3" eb="5">
      <t>コウスウ</t>
    </rPh>
    <phoneticPr fontId="31"/>
  </si>
  <si>
    <t>PG工数</t>
    <rPh sb="2" eb="4">
      <t>コウスウ</t>
    </rPh>
    <phoneticPr fontId="31"/>
  </si>
  <si>
    <t>SE2工数</t>
    <rPh sb="3" eb="5">
      <t>コウスウ</t>
    </rPh>
    <phoneticPr fontId="31"/>
  </si>
  <si>
    <t>S運1工数</t>
    <rPh sb="1" eb="2">
      <t>ウン</t>
    </rPh>
    <rPh sb="3" eb="5">
      <t>コウスウ</t>
    </rPh>
    <phoneticPr fontId="31"/>
  </si>
  <si>
    <t>S運2工数</t>
    <rPh sb="1" eb="2">
      <t>ウン</t>
    </rPh>
    <rPh sb="3" eb="5">
      <t>コウスウ</t>
    </rPh>
    <phoneticPr fontId="31"/>
  </si>
  <si>
    <t>S管1工数</t>
    <rPh sb="1" eb="2">
      <t>クダ</t>
    </rPh>
    <rPh sb="3" eb="5">
      <t>コウスウ</t>
    </rPh>
    <phoneticPr fontId="31"/>
  </si>
  <si>
    <t>S管2工数</t>
    <rPh sb="1" eb="2">
      <t>クダ</t>
    </rPh>
    <rPh sb="3" eb="5">
      <t>コウスウ</t>
    </rPh>
    <phoneticPr fontId="31"/>
  </si>
  <si>
    <t>下記の通り御見積り申し上げます。</t>
    <rPh sb="0" eb="2">
      <t>カキ</t>
    </rPh>
    <rPh sb="3" eb="4">
      <t>トオ</t>
    </rPh>
    <rPh sb="5" eb="8">
      <t>オミツモリ</t>
    </rPh>
    <rPh sb="9" eb="10">
      <t>モウ</t>
    </rPh>
    <rPh sb="11" eb="12">
      <t>ア</t>
    </rPh>
    <phoneticPr fontId="2"/>
  </si>
  <si>
    <t>区分：</t>
    <rPh sb="0" eb="2">
      <t>クブン</t>
    </rPh>
    <phoneticPr fontId="2"/>
  </si>
  <si>
    <t>機器・ミドルウェア・ソフトウェア明細書</t>
    <rPh sb="0" eb="2">
      <t>キキ</t>
    </rPh>
    <rPh sb="16" eb="19">
      <t>メイサイショ</t>
    </rPh>
    <phoneticPr fontId="2"/>
  </si>
  <si>
    <t>月額保守
単価</t>
    <rPh sb="0" eb="2">
      <t>ゲツガク</t>
    </rPh>
    <rPh sb="2" eb="4">
      <t>ホシュ</t>
    </rPh>
    <rPh sb="5" eb="7">
      <t>タンカ</t>
    </rPh>
    <phoneticPr fontId="2"/>
  </si>
  <si>
    <t>月額保守
合価</t>
    <rPh sb="0" eb="2">
      <t>ゲツガク</t>
    </rPh>
    <rPh sb="2" eb="4">
      <t>ホシュ</t>
    </rPh>
    <rPh sb="5" eb="6">
      <t>ア</t>
    </rPh>
    <rPh sb="6" eb="7">
      <t>カ</t>
    </rPh>
    <phoneticPr fontId="2"/>
  </si>
  <si>
    <t>数
量</t>
    <rPh sb="0" eb="1">
      <t>スウ</t>
    </rPh>
    <rPh sb="2" eb="3">
      <t>リョウ</t>
    </rPh>
    <phoneticPr fontId="2"/>
  </si>
  <si>
    <t>納入単価</t>
    <rPh sb="0" eb="2">
      <t>ノウニュウ</t>
    </rPh>
    <rPh sb="2" eb="4">
      <t>タンカ</t>
    </rPh>
    <phoneticPr fontId="2"/>
  </si>
  <si>
    <t>ご提供価格</t>
    <rPh sb="1" eb="3">
      <t>テイキョウ</t>
    </rPh>
    <rPh sb="3" eb="5">
      <t>カカク</t>
    </rPh>
    <phoneticPr fontId="2"/>
  </si>
  <si>
    <t>リース期間：</t>
    <rPh sb="3" eb="5">
      <t>キカン</t>
    </rPh>
    <phoneticPr fontId="2"/>
  </si>
  <si>
    <t>リース料率：</t>
    <rPh sb="3" eb="4">
      <t>リョウ</t>
    </rPh>
    <rPh sb="4" eb="5">
      <t>リツ</t>
    </rPh>
    <phoneticPr fontId="2"/>
  </si>
  <si>
    <t>ヶ月</t>
    <rPh sb="1" eb="2">
      <t>ゲツ</t>
    </rPh>
    <phoneticPr fontId="2"/>
  </si>
  <si>
    <t>％</t>
    <phoneticPr fontId="2"/>
  </si>
  <si>
    <t>（小計）</t>
    <rPh sb="1" eb="3">
      <t>ショウケイ</t>
    </rPh>
    <phoneticPr fontId="2"/>
  </si>
  <si>
    <t>（合計）</t>
    <rPh sb="1" eb="3">
      <t>ゴウケイ</t>
    </rPh>
    <phoneticPr fontId="2"/>
  </si>
  <si>
    <t>（出精値引き）</t>
    <rPh sb="1" eb="3">
      <t>シュッセイ</t>
    </rPh>
    <rPh sb="3" eb="5">
      <t>ネビ</t>
    </rPh>
    <phoneticPr fontId="2"/>
  </si>
  <si>
    <t>合価</t>
    <rPh sb="0" eb="1">
      <t>ゴウ</t>
    </rPh>
    <rPh sb="1" eb="2">
      <t>カ</t>
    </rPh>
    <phoneticPr fontId="2"/>
  </si>
  <si>
    <t>月額リース料：</t>
    <rPh sb="0" eb="2">
      <t>ゲツガク</t>
    </rPh>
    <rPh sb="5" eb="6">
      <t>リョウ</t>
    </rPh>
    <phoneticPr fontId="2"/>
  </si>
  <si>
    <t>円</t>
    <rPh sb="0" eb="1">
      <t>エン</t>
    </rPh>
    <phoneticPr fontId="2"/>
  </si>
  <si>
    <t>←どちらかにチェック</t>
    <phoneticPr fontId="2"/>
  </si>
  <si>
    <t>←どちらかにチェック</t>
    <phoneticPr fontId="2"/>
  </si>
  <si>
    <t>1. リース費用　　　2. 購入費用</t>
    <rPh sb="6" eb="8">
      <t>ヒヨウ</t>
    </rPh>
    <phoneticPr fontId="2"/>
  </si>
  <si>
    <t>1.  リース費用</t>
    <rPh sb="7" eb="9">
      <t>ヒヨウ</t>
    </rPh>
    <phoneticPr fontId="2"/>
  </si>
  <si>
    <t>保守費用</t>
    <phoneticPr fontId="2"/>
  </si>
  <si>
    <t>購入費用</t>
    <phoneticPr fontId="2"/>
  </si>
  <si>
    <t>2.</t>
    <phoneticPr fontId="2"/>
  </si>
  <si>
    <t>保守費用</t>
    <rPh sb="0" eb="2">
      <t>ホシュ</t>
    </rPh>
    <rPh sb="2" eb="4">
      <t>ヒヨウ</t>
    </rPh>
    <phoneticPr fontId="2"/>
  </si>
  <si>
    <t>月額保守料：</t>
    <rPh sb="0" eb="2">
      <t>ゲツガク</t>
    </rPh>
    <rPh sb="2" eb="4">
      <t>ホシュ</t>
    </rPh>
    <rPh sb="4" eb="5">
      <t>リョウ</t>
    </rPh>
    <phoneticPr fontId="2"/>
  </si>
  <si>
    <t>（２．～４．計）</t>
    <phoneticPr fontId="2"/>
  </si>
  <si>
    <t>（１．計）</t>
    <phoneticPr fontId="2"/>
  </si>
  <si>
    <t>保守期間：</t>
    <rPh sb="0" eb="2">
      <t>ホシュ</t>
    </rPh>
    <rPh sb="2" eb="4">
      <t>キカン</t>
    </rPh>
    <phoneticPr fontId="2"/>
  </si>
  <si>
    <t>その他機器</t>
    <rPh sb="2" eb="3">
      <t>タ</t>
    </rPh>
    <rPh sb="3" eb="5">
      <t>キキ</t>
    </rPh>
    <phoneticPr fontId="2"/>
  </si>
  <si>
    <t>通信ソフトウェア</t>
    <rPh sb="0" eb="2">
      <t>ツウシン</t>
    </rPh>
    <phoneticPr fontId="2"/>
  </si>
  <si>
    <t>ｘｘｘｘｘｘ</t>
    <phoneticPr fontId="2"/>
  </si>
  <si>
    <t>ｘｘｘｘ</t>
    <phoneticPr fontId="2"/>
  </si>
  <si>
    <t>ｘｘ</t>
    <phoneticPr fontId="2"/>
  </si>
  <si>
    <t>999-9999-9999</t>
    <phoneticPr fontId="2"/>
  </si>
  <si>
    <t>XXXXXXXXXXX</t>
    <phoneticPr fontId="2"/>
  </si>
  <si>
    <t>株式会社XXXXX</t>
    <phoneticPr fontId="2"/>
  </si>
  <si>
    <t>XXXXXXXXXXX</t>
    <phoneticPr fontId="2"/>
  </si>
  <si>
    <t>X</t>
    <phoneticPr fontId="2"/>
  </si>
  <si>
    <t>XXXX</t>
    <phoneticPr fontId="2"/>
  </si>
  <si>
    <t>XX</t>
    <phoneticPr fontId="2"/>
  </si>
  <si>
    <t>XXXXXXX</t>
    <phoneticPr fontId="2"/>
  </si>
  <si>
    <t>xxxxxx</t>
    <phoneticPr fontId="2"/>
  </si>
  <si>
    <t>端末（デスクトップ）
製品名：xxx　CPU：XXXXCore Gｘｘ
メモリ：4GB　HDD：500GB
キャッシュメモリ：L2 キャッシュ（6M）
ｘｘｘｘ 9999LM ギガビット・ネットワーク・コネクション</t>
    <rPh sb="11" eb="14">
      <t>セイヒンメイ</t>
    </rPh>
    <phoneticPr fontId="2"/>
  </si>
  <si>
    <t>A社</t>
    <rPh sb="1" eb="2">
      <t>シャ</t>
    </rPh>
    <phoneticPr fontId="2"/>
  </si>
  <si>
    <t>モニタ　17インチTFT液晶</t>
    <rPh sb="12" eb="14">
      <t>エキショウ</t>
    </rPh>
    <phoneticPr fontId="2"/>
  </si>
  <si>
    <t>端末(ノート）　製品名：xxx
CPU：XXXXCore iｘｘ　メモリ：2GB　
HDD：500GB　
15.6インチワイドTFTHD 液晶
キャッシュメモリ：L2 キャッシュ（3M）
ｘｘｘｘ 9999LM ギガビット・ネットワーク・コネクション</t>
    <phoneticPr fontId="2"/>
  </si>
  <si>
    <t>レーザープリンタ（半導体レーザー＋乾式電子写真方式）製品名：ｘｘｘ
データ解像度：3～600dpi
標準/増設カセット： 2段/2段
片面印刷速度：50 枚/分</t>
    <rPh sb="26" eb="29">
      <t>セイヒンメイ</t>
    </rPh>
    <rPh sb="53" eb="55">
      <t>ゾウセツ</t>
    </rPh>
    <rPh sb="65" eb="66">
      <t>ダン</t>
    </rPh>
    <rPh sb="71" eb="73">
      <t>ソクド</t>
    </rPh>
    <phoneticPr fontId="2"/>
  </si>
  <si>
    <t>B社</t>
    <rPh sb="1" eb="2">
      <t>シャ</t>
    </rPh>
    <phoneticPr fontId="2"/>
  </si>
  <si>
    <t>xxxxxx</t>
  </si>
  <si>
    <t>MO ドライブ
USB 対応 外付けMO
USB バスパワー給電
対応メディア ： 1.3GB～128MB
メディアサイズ : 3.5 型</t>
    <phoneticPr fontId="2"/>
  </si>
  <si>
    <t>フロッピーディスクドライブ
USB 対応外付け FDD
USB バスパワー給電
メディアサイズ : 3.5 型</t>
    <phoneticPr fontId="2"/>
  </si>
  <si>
    <t>２次元バーコードリ－ダー
タッチ式
USB バスパワー給電
・光源：赤色LED 625nm±5nm
・レイミング：可視光レーザーダイオード 650nm
・読み取りセンサ：CCD エリアセンサー 752Hｘ480V ピクセル</t>
    <rPh sb="16" eb="17">
      <t>シキ</t>
    </rPh>
    <phoneticPr fontId="2"/>
  </si>
  <si>
    <t>ブレードサーバ
製品名：xxx　
CPU：XXXXプロセッサーE9999
x86、x64アーキテクチャ
メモリ：8GB　最大96GB　
HDD：500GB　SAS ディスク
キャッシュメモリ：L2 キャッシュ（6M）
電源装置：ｘｘ320 シャーシ
1 ギガビットEthernet×4 ポート</t>
    <rPh sb="8" eb="11">
      <t>セイヒンメイ</t>
    </rPh>
    <rPh sb="60" eb="62">
      <t>サイダイ</t>
    </rPh>
    <rPh sb="109" eb="111">
      <t>デンゲン</t>
    </rPh>
    <rPh sb="111" eb="113">
      <t>ソウチ</t>
    </rPh>
    <phoneticPr fontId="2"/>
  </si>
  <si>
    <t>C社</t>
    <rPh sb="1" eb="2">
      <t>シャ</t>
    </rPh>
    <phoneticPr fontId="2"/>
  </si>
  <si>
    <t>ストレージ装置
製品名：xxx　
ラックマウント型
基本/増設筐体：4U/3U
信頼性：RAID5
装置全体物理容量：6TB</t>
    <rPh sb="24" eb="25">
      <t>ガタ</t>
    </rPh>
    <rPh sb="29" eb="31">
      <t>ゾウセツ</t>
    </rPh>
    <rPh sb="40" eb="42">
      <t>シンライ</t>
    </rPh>
    <rPh sb="42" eb="43">
      <t>セイ</t>
    </rPh>
    <phoneticPr fontId="2"/>
  </si>
  <si>
    <t>LTOライブラリ
ラックマウント型・チェンジャー形式
搭載ドライブ：LTO Ultrium4
スロット数：24　ドライブ数：1
最大ﾊﾞｯｸｱｯﾌﾟ容量：38.4T(圧縮時)
外部インタフェース：SAS 3Gbps</t>
    <rPh sb="51" eb="52">
      <t>スウ</t>
    </rPh>
    <rPh sb="60" eb="61">
      <t>スウ</t>
    </rPh>
    <rPh sb="64" eb="66">
      <t>サイダイ</t>
    </rPh>
    <rPh sb="74" eb="76">
      <t>ヨウリョウ</t>
    </rPh>
    <rPh sb="83" eb="85">
      <t>アッシュク</t>
    </rPh>
    <rPh sb="85" eb="86">
      <t>ジ</t>
    </rPh>
    <phoneticPr fontId="2"/>
  </si>
  <si>
    <t>無停電電源装置
ラックマウント型
出力容量：4.0kVA,出力電圧：200V
入力容量：5.0kVA,入力電圧：170～230V</t>
    <rPh sb="0" eb="1">
      <t>ム</t>
    </rPh>
    <rPh sb="1" eb="3">
      <t>テイデン</t>
    </rPh>
    <rPh sb="3" eb="5">
      <t>デンゲン</t>
    </rPh>
    <rPh sb="5" eb="7">
      <t>ソウチ</t>
    </rPh>
    <phoneticPr fontId="2"/>
  </si>
  <si>
    <t>データベース管理ソフト
製品名：ｘｘｘｘ
概要：高性能で高信頼のリレーショナルデータベース管理システム（RDBMS）
オープンプラットフォーム上で稼働</t>
    <rPh sb="6" eb="8">
      <t>カンリ</t>
    </rPh>
    <rPh sb="12" eb="15">
      <t>セイヒンメイ</t>
    </rPh>
    <rPh sb="21" eb="23">
      <t>ガイヨウ</t>
    </rPh>
    <rPh sb="24" eb="25">
      <t>タカ</t>
    </rPh>
    <rPh sb="25" eb="27">
      <t>セイノウ</t>
    </rPh>
    <rPh sb="28" eb="29">
      <t>タカ</t>
    </rPh>
    <rPh sb="29" eb="31">
      <t>シンライ</t>
    </rPh>
    <rPh sb="45" eb="47">
      <t>カンリ</t>
    </rPh>
    <phoneticPr fontId="2"/>
  </si>
  <si>
    <t>D社</t>
    <rPh sb="1" eb="2">
      <t>シャ</t>
    </rPh>
    <phoneticPr fontId="2"/>
  </si>
  <si>
    <t>バックアップソフト
製品名：ｘｘｘｘ
概要：データをバックアップ、リストアするためのソフトウェア</t>
    <rPh sb="10" eb="13">
      <t>セイヒンメイ</t>
    </rPh>
    <rPh sb="19" eb="21">
      <t>ガイヨウ</t>
    </rPh>
    <phoneticPr fontId="2"/>
  </si>
  <si>
    <t>電源管理ソフト
製品名：ｘｘｘｘ
概要：サーバ装置の電源制御するソフトウェア</t>
    <rPh sb="0" eb="2">
      <t>デンゲン</t>
    </rPh>
    <rPh sb="2" eb="4">
      <t>カンリ</t>
    </rPh>
    <rPh sb="17" eb="19">
      <t>ガイヨウ</t>
    </rPh>
    <phoneticPr fontId="2"/>
  </si>
  <si>
    <t>アプリケーション実行ソフト
製品名：ｘｘｘｘ
概要：APサーバにてJAVAアプリケーションを実行するソフトウェア</t>
    <rPh sb="8" eb="10">
      <t>ジッコウ</t>
    </rPh>
    <rPh sb="23" eb="25">
      <t>ガイヨウ</t>
    </rPh>
    <rPh sb="46" eb="48">
      <t>ジッコウ</t>
    </rPh>
    <phoneticPr fontId="2"/>
  </si>
  <si>
    <t>サーバソフトウェア</t>
  </si>
  <si>
    <t>：</t>
    <phoneticPr fontId="2"/>
  </si>
  <si>
    <t>週間</t>
    <phoneticPr fontId="2"/>
  </si>
  <si>
    <t>XXXXXXXXXXX</t>
    <phoneticPr fontId="2"/>
  </si>
  <si>
    <t>株式会社XXXXX</t>
    <phoneticPr fontId="2"/>
  </si>
  <si>
    <t>TEL：</t>
    <phoneticPr fontId="2"/>
  </si>
  <si>
    <t>999-9999-9999</t>
    <phoneticPr fontId="2"/>
  </si>
  <si>
    <t>FAX：</t>
    <phoneticPr fontId="2"/>
  </si>
  <si>
    <t>特記事項　</t>
    <phoneticPr fontId="2"/>
  </si>
  <si>
    <t>運用支援・運用保守用</t>
    <rPh sb="5" eb="7">
      <t>ウンヨウ</t>
    </rPh>
    <rPh sb="7" eb="9">
      <t>ホシュ</t>
    </rPh>
    <phoneticPr fontId="2"/>
  </si>
  <si>
    <t>※　「開発委託見積」シート（新規構築、再構築、改修用）の記載例を参照してください。</t>
  </si>
  <si>
    <t>※　「開発委託見積」シート（新規構築、再構築、改修用）の記載例を参照してください。</t>
    <rPh sb="3" eb="5">
      <t>カイハツ</t>
    </rPh>
    <rPh sb="5" eb="7">
      <t>イタク</t>
    </rPh>
    <rPh sb="7" eb="9">
      <t>ミツモ</t>
    </rPh>
    <rPh sb="28" eb="30">
      <t>キサイ</t>
    </rPh>
    <rPh sb="30" eb="31">
      <t>レイ</t>
    </rPh>
    <rPh sb="32" eb="34">
      <t>サンショウ</t>
    </rPh>
    <phoneticPr fontId="2"/>
  </si>
  <si>
    <t>周辺機器</t>
    <rPh sb="0" eb="2">
      <t>シュウヘン</t>
    </rPh>
    <rPh sb="2" eb="4">
      <t>キキ</t>
    </rPh>
    <phoneticPr fontId="2"/>
  </si>
  <si>
    <t>※　「賃貸借(購入)保守込み」シート（機器等賃貸借(購入)及び機器保守用）の記載例を参照してください。</t>
    <rPh sb="3" eb="6">
      <t>チンタイシャク</t>
    </rPh>
    <rPh sb="7" eb="9">
      <t>コウニュウ</t>
    </rPh>
    <rPh sb="10" eb="12">
      <t>ホシュ</t>
    </rPh>
    <rPh sb="12" eb="13">
      <t>コ</t>
    </rPh>
    <rPh sb="38" eb="40">
      <t>キサイ</t>
    </rPh>
    <rPh sb="40" eb="41">
      <t>レイ</t>
    </rPh>
    <rPh sb="42" eb="44">
      <t>サンショウ</t>
    </rPh>
    <phoneticPr fontId="2"/>
  </si>
  <si>
    <t>2.  購入費用</t>
    <rPh sb="4" eb="6">
      <t>コウニュウ</t>
    </rPh>
    <rPh sb="6" eb="8">
      <t>ヒヨウ</t>
    </rPh>
    <phoneticPr fontId="2"/>
  </si>
  <si>
    <t>機器設置/初期設定等費用</t>
    <rPh sb="0" eb="2">
      <t>キキ</t>
    </rPh>
    <rPh sb="2" eb="4">
      <t>セッチ</t>
    </rPh>
    <rPh sb="5" eb="7">
      <t>ショキ</t>
    </rPh>
    <rPh sb="7" eb="9">
      <t>セッテイ</t>
    </rPh>
    <rPh sb="9" eb="10">
      <t>トウ</t>
    </rPh>
    <rPh sb="10" eb="12">
      <t>ヒヨウ</t>
    </rPh>
    <phoneticPr fontId="2"/>
  </si>
  <si>
    <t>付帯費用</t>
    <phoneticPr fontId="2"/>
  </si>
  <si>
    <t>月額付帯費用：</t>
    <rPh sb="0" eb="2">
      <t>ゲツガク</t>
    </rPh>
    <rPh sb="2" eb="4">
      <t>フタイ</t>
    </rPh>
    <rPh sb="4" eb="6">
      <t>ヒヨウ</t>
    </rPh>
    <phoneticPr fontId="2"/>
  </si>
  <si>
    <t>付帯費用</t>
    <rPh sb="0" eb="2">
      <t>フタイ</t>
    </rPh>
    <rPh sb="2" eb="4">
      <t>ヒヨウ</t>
    </rPh>
    <phoneticPr fontId="2"/>
  </si>
  <si>
    <t>付帯費用　合計</t>
    <rPh sb="0" eb="2">
      <t>フタイ</t>
    </rPh>
    <rPh sb="2" eb="4">
      <t>ヒヨウ</t>
    </rPh>
    <phoneticPr fontId="2"/>
  </si>
  <si>
    <t>月額付帯費用：</t>
    <phoneticPr fontId="2"/>
  </si>
  <si>
    <t>機器等賃貸借(購入)及び機器保守用</t>
    <phoneticPr fontId="2"/>
  </si>
  <si>
    <t>機器等賃貸借(購入)用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</si>
</sst>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¥&quot;#,##0;[Red]&quot;¥&quot;\-#,##0"/>
    <numFmt numFmtId="176" formatCode="0.0_ "/>
    <numFmt numFmtId="177" formatCode="General&quot;　式&quot;"/>
    <numFmt numFmtId="178" formatCode="#,##0&quot;　円&quot;"/>
    <numFmt numFmtId="179" formatCode="#,##0&quot;　円 &quot;"/>
    <numFmt numFmtId="180" formatCode="#,##0&quot; 円 &quot;"/>
    <numFmt numFmtId="181" formatCode="#,##0&quot; 円&quot;"/>
    <numFmt numFmtId="182" formatCode="&quot;平成&quot;General&quot;年度&quot;"/>
    <numFmt numFmtId="183" formatCode="#,##0&quot; 時間&quot;"/>
    <numFmt numFmtId="184" formatCode="0.0"/>
    <numFmt numFmtId="185" formatCode="#,##0.0"/>
    <numFmt numFmtId="186" formatCode="0.0%"/>
    <numFmt numFmtId="187" formatCode="0_ 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2"/>
      <name val="Osaka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Arial Rounded MT Bold"/>
      <family val="2"/>
    </font>
    <font>
      <sz val="24"/>
      <name val="HGP創英角ｺﾞｼｯｸUB"/>
      <family val="3"/>
      <charset val="128"/>
    </font>
    <font>
      <sz val="16"/>
      <name val="ＭＳ Ｐ明朝"/>
      <family val="1"/>
      <charset val="128"/>
    </font>
    <font>
      <sz val="14"/>
      <name val="MS UI Gothic"/>
      <family val="3"/>
      <charset val="128"/>
    </font>
    <font>
      <sz val="11"/>
      <name val="MS UI Gothic"/>
      <family val="3"/>
      <charset val="128"/>
    </font>
    <font>
      <sz val="12"/>
      <name val="MS UI Gothic"/>
      <family val="3"/>
      <charset val="128"/>
    </font>
    <font>
      <b/>
      <sz val="20"/>
      <name val="Arial Rounded MT Bold"/>
      <family val="2"/>
    </font>
    <font>
      <b/>
      <sz val="16"/>
      <name val="Arial Rounded MT Bold"/>
      <family val="2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Arial Rounded MT Bold"/>
      <family val="2"/>
    </font>
    <font>
      <sz val="14"/>
      <name val="Arial Rounded MT Bold"/>
      <family val="2"/>
    </font>
    <font>
      <sz val="14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10.5"/>
      <name val="MS UI Gothic"/>
      <family val="3"/>
      <charset val="128"/>
    </font>
    <font>
      <sz val="10"/>
      <name val="MS UI Gothic"/>
      <family val="3"/>
      <charset val="128"/>
    </font>
    <font>
      <sz val="9"/>
      <name val="MS UI Gothic"/>
      <family val="3"/>
      <charset val="128"/>
    </font>
    <font>
      <sz val="8"/>
      <name val="MS UI Gothic"/>
      <family val="3"/>
      <charset val="128"/>
    </font>
    <font>
      <sz val="10"/>
      <color indexed="9"/>
      <name val="HGP創英角ｺﾞｼｯｸUB"/>
      <family val="3"/>
      <charset val="128"/>
    </font>
    <font>
      <sz val="10"/>
      <color indexed="9"/>
      <name val="MS UI Gothic"/>
      <family val="3"/>
      <charset val="128"/>
    </font>
    <font>
      <sz val="16"/>
      <name val="HGP創英角ｺﾞｼｯｸUB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Arial Rounded MT Bold"/>
      <family val="2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0"/>
      <name val="Arial Rounded MT Bold"/>
      <family val="2"/>
    </font>
    <font>
      <sz val="10"/>
      <name val="Arial"/>
      <family val="2"/>
    </font>
    <font>
      <sz val="9"/>
      <name val="HGP創英角ｺﾞｼｯｸUB"/>
      <family val="3"/>
      <charset val="128"/>
    </font>
    <font>
      <b/>
      <sz val="9"/>
      <name val="MS UI Gothic"/>
      <family val="3"/>
      <charset val="128"/>
    </font>
    <font>
      <sz val="9"/>
      <color indexed="9"/>
      <name val="MS UI Gothic"/>
      <family val="3"/>
      <charset val="128"/>
    </font>
    <font>
      <b/>
      <sz val="11"/>
      <name val="Arial"/>
      <family val="2"/>
    </font>
    <font>
      <vertAlign val="superscript"/>
      <sz val="10"/>
      <name val="MS UI Gothic"/>
      <family val="3"/>
      <charset val="128"/>
    </font>
    <font>
      <sz val="12"/>
      <name val="HGP創英角ｺﾞｼｯｸUB"/>
      <family val="3"/>
      <charset val="128"/>
    </font>
    <font>
      <b/>
      <sz val="14"/>
      <name val="MS UI Gothic"/>
      <family val="3"/>
      <charset val="128"/>
    </font>
    <font>
      <sz val="12"/>
      <name val="Century"/>
      <family val="1"/>
    </font>
    <font>
      <sz val="14"/>
      <name val="ＭＳ Ｐゴシック"/>
      <family val="3"/>
      <charset val="128"/>
    </font>
    <font>
      <sz val="14"/>
      <name val="Century"/>
      <family val="1"/>
    </font>
    <font>
      <sz val="10"/>
      <name val="Century"/>
      <family val="1"/>
    </font>
    <font>
      <sz val="9"/>
      <color theme="0"/>
      <name val="MS UI Gothic"/>
      <family val="3"/>
      <charset val="128"/>
    </font>
    <font>
      <b/>
      <sz val="11"/>
      <name val="MS UI Gothic"/>
      <family val="3"/>
      <charset val="128"/>
    </font>
    <font>
      <sz val="14"/>
      <color rgb="FFFF0000"/>
      <name val="MS UI Gothic"/>
      <family val="3"/>
      <charset val="128"/>
    </font>
    <font>
      <b/>
      <sz val="9"/>
      <color rgb="FFFF0000"/>
      <name val="MS UI Gothic"/>
      <family val="3"/>
      <charset val="128"/>
    </font>
    <font>
      <sz val="8"/>
      <color theme="0"/>
      <name val="HGPｺﾞｼｯｸM"/>
      <family val="3"/>
      <charset val="128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9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9"/>
      </left>
      <right style="hair">
        <color indexed="9"/>
      </right>
      <top style="thin">
        <color indexed="64"/>
      </top>
      <bottom/>
      <diagonal/>
    </border>
    <border>
      <left style="hair">
        <color indexed="9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4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>
      <alignment vertical="center"/>
    </xf>
  </cellStyleXfs>
  <cellXfs count="682">
    <xf numFmtId="0" fontId="0" fillId="0" borderId="0" xfId="0">
      <alignment vertical="center"/>
    </xf>
    <xf numFmtId="0" fontId="6" fillId="2" borderId="0" xfId="4" applyFont="1" applyFill="1" applyBorder="1"/>
    <xf numFmtId="0" fontId="4" fillId="2" borderId="0" xfId="4" applyFill="1"/>
    <xf numFmtId="0" fontId="7" fillId="2" borderId="0" xfId="6" applyFont="1" applyFill="1" applyBorder="1" applyAlignment="1">
      <alignment horizontal="center"/>
    </xf>
    <xf numFmtId="0" fontId="6" fillId="2" borderId="1" xfId="4" applyFont="1" applyFill="1" applyBorder="1"/>
    <xf numFmtId="0" fontId="4" fillId="2" borderId="0" xfId="4" applyFont="1" applyFill="1" applyBorder="1"/>
    <xf numFmtId="0" fontId="6" fillId="2" borderId="1" xfId="4" applyFont="1" applyFill="1" applyBorder="1" applyAlignment="1">
      <alignment horizontal="right"/>
    </xf>
    <xf numFmtId="0" fontId="0" fillId="2" borderId="0" xfId="0" applyFill="1">
      <alignment vertical="center"/>
    </xf>
    <xf numFmtId="0" fontId="6" fillId="2" borderId="0" xfId="6" applyFont="1" applyFill="1" applyBorder="1" applyAlignment="1">
      <alignment horizontal="right"/>
    </xf>
    <xf numFmtId="0" fontId="0" fillId="2" borderId="0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12" fillId="2" borderId="0" xfId="4" applyFont="1" applyFill="1" applyBorder="1"/>
    <xf numFmtId="0" fontId="13" fillId="2" borderId="0" xfId="4" applyFont="1" applyFill="1" applyBorder="1"/>
    <xf numFmtId="0" fontId="14" fillId="2" borderId="0" xfId="4" applyFont="1" applyFill="1"/>
    <xf numFmtId="0" fontId="14" fillId="2" borderId="0" xfId="4" applyFont="1" applyFill="1" applyBorder="1"/>
    <xf numFmtId="0" fontId="14" fillId="0" borderId="0" xfId="0" applyFont="1">
      <alignment vertical="center"/>
    </xf>
    <xf numFmtId="0" fontId="15" fillId="2" borderId="0" xfId="4" applyFont="1" applyFill="1"/>
    <xf numFmtId="0" fontId="14" fillId="2" borderId="0" xfId="0" applyFont="1" applyFill="1">
      <alignment vertical="center"/>
    </xf>
    <xf numFmtId="0" fontId="15" fillId="2" borderId="0" xfId="4" applyFont="1" applyFill="1" applyAlignment="1"/>
    <xf numFmtId="0" fontId="14" fillId="2" borderId="0" xfId="0" applyFont="1" applyFill="1" applyAlignment="1">
      <alignment horizontal="right" vertical="center"/>
    </xf>
    <xf numFmtId="0" fontId="9" fillId="2" borderId="0" xfId="4" applyFont="1" applyFill="1" applyAlignment="1">
      <alignment horizontal="center"/>
    </xf>
    <xf numFmtId="0" fontId="14" fillId="2" borderId="0" xfId="4" applyFont="1" applyFill="1" applyAlignment="1">
      <alignment horizontal="left"/>
    </xf>
    <xf numFmtId="0" fontId="14" fillId="2" borderId="0" xfId="0" applyFont="1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Border="1">
      <alignment vertical="center"/>
    </xf>
    <xf numFmtId="0" fontId="6" fillId="2" borderId="0" xfId="4" applyFont="1" applyFill="1" applyBorder="1" applyAlignment="1">
      <alignment horizontal="right"/>
    </xf>
    <xf numFmtId="178" fontId="17" fillId="2" borderId="0" xfId="2" applyNumberFormat="1" applyFont="1" applyFill="1" applyBorder="1" applyAlignment="1"/>
    <xf numFmtId="0" fontId="18" fillId="2" borderId="0" xfId="4" applyFont="1" applyFill="1"/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8" fillId="2" borderId="0" xfId="4" applyFont="1" applyFill="1" applyBorder="1"/>
    <xf numFmtId="0" fontId="8" fillId="0" borderId="0" xfId="0" applyFont="1" applyBorder="1">
      <alignment vertical="center"/>
    </xf>
    <xf numFmtId="0" fontId="8" fillId="2" borderId="0" xfId="0" applyFont="1" applyFill="1">
      <alignment vertical="center"/>
    </xf>
    <xf numFmtId="0" fontId="8" fillId="0" borderId="3" xfId="0" applyFont="1" applyBorder="1">
      <alignment vertical="center"/>
    </xf>
    <xf numFmtId="0" fontId="19" fillId="2" borderId="3" xfId="4" applyFont="1" applyFill="1" applyBorder="1"/>
    <xf numFmtId="0" fontId="8" fillId="2" borderId="0" xfId="0" applyFont="1" applyFill="1" applyBorder="1">
      <alignment vertical="center"/>
    </xf>
    <xf numFmtId="0" fontId="15" fillId="0" borderId="0" xfId="0" applyFont="1" applyFill="1">
      <alignment vertical="center"/>
    </xf>
    <xf numFmtId="0" fontId="15" fillId="2" borderId="0" xfId="0" applyFont="1" applyFill="1">
      <alignment vertical="center"/>
    </xf>
    <xf numFmtId="0" fontId="15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38" fontId="14" fillId="0" borderId="0" xfId="1" applyFo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38" fontId="14" fillId="0" borderId="0" xfId="1" applyFont="1" applyAlignment="1">
      <alignment horizontal="right" vertical="center"/>
    </xf>
    <xf numFmtId="38" fontId="22" fillId="0" borderId="0" xfId="1" applyFont="1" applyAlignment="1">
      <alignment horizontal="right" vertical="center"/>
    </xf>
    <xf numFmtId="0" fontId="14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14" fillId="0" borderId="0" xfId="0" applyFont="1" applyBorder="1">
      <alignment vertical="center"/>
    </xf>
    <xf numFmtId="0" fontId="23" fillId="0" borderId="0" xfId="0" applyFont="1" applyBorder="1">
      <alignment vertical="center"/>
    </xf>
    <xf numFmtId="38" fontId="14" fillId="0" borderId="0" xfId="1" applyFont="1" applyBorder="1">
      <alignment vertical="center"/>
    </xf>
    <xf numFmtId="0" fontId="14" fillId="0" borderId="0" xfId="4" applyFont="1"/>
    <xf numFmtId="0" fontId="14" fillId="2" borderId="7" xfId="4" applyFont="1" applyFill="1" applyBorder="1" applyAlignment="1">
      <alignment horizontal="center" vertical="center"/>
    </xf>
    <xf numFmtId="3" fontId="25" fillId="2" borderId="5" xfId="4" applyNumberFormat="1" applyFont="1" applyFill="1" applyBorder="1" applyAlignment="1"/>
    <xf numFmtId="0" fontId="14" fillId="0" borderId="0" xfId="0" applyFont="1" applyBorder="1" applyAlignment="1">
      <alignment horizontal="right" vertical="center"/>
    </xf>
    <xf numFmtId="0" fontId="25" fillId="0" borderId="0" xfId="4" applyFont="1" applyFill="1" applyBorder="1" applyAlignment="1"/>
    <xf numFmtId="0" fontId="14" fillId="0" borderId="0" xfId="4" applyFont="1" applyFill="1"/>
    <xf numFmtId="0" fontId="25" fillId="0" borderId="0" xfId="4" applyFont="1" applyFill="1" applyBorder="1"/>
    <xf numFmtId="0" fontId="14" fillId="0" borderId="0" xfId="4" applyFont="1" applyFill="1" applyBorder="1"/>
    <xf numFmtId="3" fontId="14" fillId="0" borderId="0" xfId="4" applyNumberFormat="1" applyFont="1" applyFill="1" applyBorder="1"/>
    <xf numFmtId="3" fontId="25" fillId="0" borderId="0" xfId="4" applyNumberFormat="1" applyFont="1" applyFill="1" applyBorder="1"/>
    <xf numFmtId="0" fontId="26" fillId="0" borderId="0" xfId="4" applyFont="1" applyFill="1" applyBorder="1"/>
    <xf numFmtId="40" fontId="14" fillId="0" borderId="0" xfId="4" applyNumberFormat="1" applyFont="1" applyFill="1" applyBorder="1"/>
    <xf numFmtId="0" fontId="14" fillId="0" borderId="0" xfId="4" applyFont="1" applyFill="1" applyBorder="1" applyAlignment="1"/>
    <xf numFmtId="0" fontId="14" fillId="0" borderId="0" xfId="4" applyFont="1" applyBorder="1" applyAlignment="1"/>
    <xf numFmtId="0" fontId="26" fillId="0" borderId="0" xfId="4" applyFont="1" applyBorder="1"/>
    <xf numFmtId="0" fontId="14" fillId="0" borderId="0" xfId="4" applyFont="1" applyBorder="1"/>
    <xf numFmtId="0" fontId="14" fillId="0" borderId="0" xfId="4" applyFont="1" applyAlignment="1"/>
    <xf numFmtId="0" fontId="14" fillId="0" borderId="0" xfId="0" applyFont="1" applyFill="1">
      <alignment vertical="center"/>
    </xf>
    <xf numFmtId="38" fontId="14" fillId="0" borderId="0" xfId="1" applyFont="1" applyFill="1">
      <alignment vertical="center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9" fillId="2" borderId="2" xfId="4" applyFont="1" applyFill="1" applyBorder="1" applyAlignment="1">
      <alignment horizontal="right" vertical="center"/>
    </xf>
    <xf numFmtId="0" fontId="22" fillId="2" borderId="14" xfId="4" applyFont="1" applyFill="1" applyBorder="1" applyAlignment="1"/>
    <xf numFmtId="0" fontId="22" fillId="2" borderId="8" xfId="4" applyFont="1" applyFill="1" applyBorder="1" applyAlignment="1">
      <alignment horizontal="center"/>
    </xf>
    <xf numFmtId="0" fontId="22" fillId="2" borderId="8" xfId="4" applyFont="1" applyFill="1" applyBorder="1"/>
    <xf numFmtId="0" fontId="22" fillId="2" borderId="8" xfId="5" applyFont="1" applyFill="1" applyBorder="1"/>
    <xf numFmtId="0" fontId="22" fillId="0" borderId="8" xfId="0" applyFont="1" applyBorder="1">
      <alignment vertical="center"/>
    </xf>
    <xf numFmtId="0" fontId="22" fillId="2" borderId="8" xfId="0" applyFont="1" applyFill="1" applyBorder="1">
      <alignment vertical="center"/>
    </xf>
    <xf numFmtId="0" fontId="22" fillId="2" borderId="14" xfId="4" applyFont="1" applyFill="1" applyBorder="1"/>
    <xf numFmtId="0" fontId="22" fillId="2" borderId="0" xfId="4" applyFont="1" applyFill="1" applyBorder="1" applyAlignment="1">
      <alignment horizontal="center"/>
    </xf>
    <xf numFmtId="0" fontId="22" fillId="2" borderId="0" xfId="5" applyFont="1" applyFill="1" applyBorder="1"/>
    <xf numFmtId="0" fontId="22" fillId="0" borderId="0" xfId="0" applyFont="1" applyBorder="1">
      <alignment vertical="center"/>
    </xf>
    <xf numFmtId="0" fontId="22" fillId="2" borderId="0" xfId="0" applyFont="1" applyFill="1" applyBorder="1">
      <alignment vertical="center"/>
    </xf>
    <xf numFmtId="0" fontId="22" fillId="2" borderId="14" xfId="4" applyFont="1" applyFill="1" applyBorder="1" applyAlignment="1">
      <alignment horizontal="center"/>
    </xf>
    <xf numFmtId="0" fontId="22" fillId="2" borderId="0" xfId="4" applyFont="1" applyFill="1" applyBorder="1"/>
    <xf numFmtId="0" fontId="9" fillId="2" borderId="4" xfId="4" applyFont="1" applyFill="1" applyBorder="1" applyAlignment="1">
      <alignment horizontal="right"/>
    </xf>
    <xf numFmtId="0" fontId="13" fillId="2" borderId="14" xfId="4" applyFont="1" applyFill="1" applyBorder="1" applyAlignment="1"/>
    <xf numFmtId="0" fontId="13" fillId="2" borderId="0" xfId="4" applyFont="1" applyFill="1" applyBorder="1" applyAlignment="1">
      <alignment horizontal="center"/>
    </xf>
    <xf numFmtId="0" fontId="13" fillId="0" borderId="0" xfId="0" applyFont="1" applyBorder="1">
      <alignment vertical="center"/>
    </xf>
    <xf numFmtId="0" fontId="13" fillId="2" borderId="0" xfId="0" applyFont="1" applyFill="1" applyBorder="1">
      <alignment vertical="center"/>
    </xf>
    <xf numFmtId="0" fontId="13" fillId="0" borderId="0" xfId="0" applyFont="1">
      <alignment vertical="center"/>
    </xf>
    <xf numFmtId="0" fontId="13" fillId="2" borderId="14" xfId="4" applyFont="1" applyFill="1" applyBorder="1" applyAlignment="1">
      <alignment horizontal="center"/>
    </xf>
    <xf numFmtId="0" fontId="13" fillId="2" borderId="15" xfId="4" applyFont="1" applyFill="1" applyBorder="1"/>
    <xf numFmtId="0" fontId="13" fillId="2" borderId="1" xfId="4" applyFont="1" applyFill="1" applyBorder="1" applyAlignment="1">
      <alignment horizontal="center"/>
    </xf>
    <xf numFmtId="0" fontId="13" fillId="2" borderId="1" xfId="4" applyFont="1" applyFill="1" applyBorder="1"/>
    <xf numFmtId="0" fontId="13" fillId="0" borderId="1" xfId="0" applyFont="1" applyBorder="1">
      <alignment vertical="center"/>
    </xf>
    <xf numFmtId="0" fontId="13" fillId="2" borderId="1" xfId="0" applyFont="1" applyFill="1" applyBorder="1">
      <alignment vertical="center"/>
    </xf>
    <xf numFmtId="0" fontId="15" fillId="2" borderId="16" xfId="4" applyFont="1" applyFill="1" applyBorder="1" applyAlignment="1">
      <alignment horizontal="right" vertical="center"/>
    </xf>
    <xf numFmtId="0" fontId="15" fillId="2" borderId="17" xfId="4" applyFont="1" applyFill="1" applyBorder="1" applyAlignment="1">
      <alignment horizontal="right" vertical="center"/>
    </xf>
    <xf numFmtId="0" fontId="15" fillId="2" borderId="0" xfId="4" applyFont="1" applyFill="1" applyBorder="1" applyAlignment="1">
      <alignment horizontal="right" vertical="center"/>
    </xf>
    <xf numFmtId="0" fontId="15" fillId="2" borderId="5" xfId="4" applyFont="1" applyFill="1" applyBorder="1" applyAlignment="1">
      <alignment horizontal="right" vertical="center"/>
    </xf>
    <xf numFmtId="0" fontId="28" fillId="4" borderId="0" xfId="0" applyFont="1" applyFill="1">
      <alignment vertical="center"/>
    </xf>
    <xf numFmtId="0" fontId="29" fillId="4" borderId="0" xfId="0" applyFont="1" applyFill="1">
      <alignment vertical="center"/>
    </xf>
    <xf numFmtId="38" fontId="29" fillId="4" borderId="0" xfId="1" applyFont="1" applyFill="1">
      <alignment vertical="center"/>
    </xf>
    <xf numFmtId="38" fontId="26" fillId="0" borderId="0" xfId="1" applyFont="1" applyAlignment="1">
      <alignment horizontal="right" vertical="center"/>
    </xf>
    <xf numFmtId="0" fontId="14" fillId="4" borderId="0" xfId="0" applyFont="1" applyFill="1">
      <alignment vertical="center"/>
    </xf>
    <xf numFmtId="0" fontId="23" fillId="4" borderId="0" xfId="0" applyFont="1" applyFill="1">
      <alignment vertical="center"/>
    </xf>
    <xf numFmtId="38" fontId="14" fillId="4" borderId="0" xfId="1" applyFont="1" applyFill="1">
      <alignment vertical="center"/>
    </xf>
    <xf numFmtId="38" fontId="29" fillId="0" borderId="0" xfId="1" applyFont="1" applyFill="1">
      <alignment vertical="center"/>
    </xf>
    <xf numFmtId="0" fontId="14" fillId="0" borderId="22" xfId="0" applyFont="1" applyBorder="1" applyAlignment="1">
      <alignment vertical="center" wrapText="1"/>
    </xf>
    <xf numFmtId="0" fontId="29" fillId="0" borderId="0" xfId="0" applyFont="1" applyFill="1">
      <alignment vertical="center"/>
    </xf>
    <xf numFmtId="0" fontId="14" fillId="0" borderId="23" xfId="0" applyFont="1" applyBorder="1" applyAlignment="1">
      <alignment vertical="center" wrapText="1"/>
    </xf>
    <xf numFmtId="0" fontId="14" fillId="0" borderId="0" xfId="0" applyFont="1" applyBorder="1" applyAlignment="1">
      <alignment vertical="top" wrapText="1"/>
    </xf>
    <xf numFmtId="0" fontId="9" fillId="2" borderId="0" xfId="4" applyFont="1" applyFill="1" applyBorder="1" applyAlignment="1">
      <alignment horizontal="right"/>
    </xf>
    <xf numFmtId="0" fontId="30" fillId="2" borderId="0" xfId="5" applyFont="1" applyFill="1" applyBorder="1"/>
    <xf numFmtId="0" fontId="27" fillId="3" borderId="6" xfId="0" applyFont="1" applyFill="1" applyBorder="1" applyAlignment="1">
      <alignment horizontal="center" vertical="center"/>
    </xf>
    <xf numFmtId="0" fontId="14" fillId="0" borderId="8" xfId="0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4" fillId="0" borderId="2" xfId="0" applyFont="1" applyBorder="1" applyAlignment="1">
      <alignment vertical="top"/>
    </xf>
    <xf numFmtId="0" fontId="26" fillId="2" borderId="0" xfId="4" applyFont="1" applyFill="1" applyBorder="1"/>
    <xf numFmtId="0" fontId="14" fillId="0" borderId="0" xfId="0" applyFont="1" applyAlignment="1">
      <alignment vertical="center"/>
    </xf>
    <xf numFmtId="0" fontId="27" fillId="0" borderId="0" xfId="0" applyFont="1">
      <alignment vertical="center"/>
    </xf>
    <xf numFmtId="0" fontId="27" fillId="0" borderId="8" xfId="0" applyFont="1" applyBorder="1" applyAlignment="1">
      <alignment vertical="top"/>
    </xf>
    <xf numFmtId="0" fontId="27" fillId="0" borderId="0" xfId="0" applyFont="1" applyBorder="1" applyAlignment="1">
      <alignment vertical="top"/>
    </xf>
    <xf numFmtId="0" fontId="23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38" fontId="14" fillId="3" borderId="28" xfId="1" applyFont="1" applyFill="1" applyBorder="1" applyAlignment="1">
      <alignment horizontal="center" vertical="center"/>
    </xf>
    <xf numFmtId="38" fontId="14" fillId="2" borderId="0" xfId="1" applyFont="1" applyFill="1">
      <alignment vertical="center"/>
    </xf>
    <xf numFmtId="0" fontId="14" fillId="0" borderId="30" xfId="0" applyFont="1" applyBorder="1" applyAlignment="1">
      <alignment vertical="center" wrapText="1"/>
    </xf>
    <xf numFmtId="38" fontId="14" fillId="0" borderId="30" xfId="1" applyFont="1" applyBorder="1" applyAlignment="1">
      <alignment vertical="center" wrapText="1"/>
    </xf>
    <xf numFmtId="0" fontId="14" fillId="0" borderId="31" xfId="0" applyFont="1" applyBorder="1" applyAlignment="1">
      <alignment vertical="center" wrapText="1"/>
    </xf>
    <xf numFmtId="0" fontId="23" fillId="2" borderId="0" xfId="0" applyFont="1" applyFill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0" fontId="23" fillId="2" borderId="0" xfId="0" applyFont="1" applyFill="1" applyBorder="1">
      <alignment vertical="center"/>
    </xf>
    <xf numFmtId="38" fontId="22" fillId="2" borderId="0" xfId="1" applyFont="1" applyFill="1" applyBorder="1" applyAlignment="1">
      <alignment horizontal="right" vertical="center"/>
    </xf>
    <xf numFmtId="0" fontId="22" fillId="2" borderId="0" xfId="0" applyFont="1" applyFill="1" applyBorder="1" applyAlignment="1">
      <alignment vertical="center"/>
    </xf>
    <xf numFmtId="180" fontId="21" fillId="2" borderId="0" xfId="2" applyNumberFormat="1" applyFont="1" applyFill="1" applyBorder="1">
      <alignment vertical="center"/>
    </xf>
    <xf numFmtId="0" fontId="14" fillId="0" borderId="29" xfId="0" applyFont="1" applyBorder="1" applyAlignment="1">
      <alignment vertical="center" wrapText="1"/>
    </xf>
    <xf numFmtId="38" fontId="14" fillId="0" borderId="29" xfId="1" applyFont="1" applyBorder="1" applyAlignment="1">
      <alignment vertical="center" wrapText="1"/>
    </xf>
    <xf numFmtId="0" fontId="26" fillId="3" borderId="28" xfId="0" applyFont="1" applyFill="1" applyBorder="1" applyAlignment="1">
      <alignment horizontal="center" vertical="center" wrapText="1"/>
    </xf>
    <xf numFmtId="0" fontId="25" fillId="3" borderId="25" xfId="0" applyFont="1" applyFill="1" applyBorder="1" applyAlignment="1">
      <alignment horizontal="center" vertical="center"/>
    </xf>
    <xf numFmtId="0" fontId="25" fillId="3" borderId="33" xfId="0" applyFont="1" applyFill="1" applyBorder="1" applyAlignment="1">
      <alignment horizontal="center" vertical="center"/>
    </xf>
    <xf numFmtId="0" fontId="25" fillId="3" borderId="33" xfId="4" applyFont="1" applyFill="1" applyBorder="1" applyAlignment="1">
      <alignment horizontal="center" vertical="center"/>
    </xf>
    <xf numFmtId="0" fontId="25" fillId="3" borderId="2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right" vertical="center"/>
    </xf>
    <xf numFmtId="0" fontId="26" fillId="0" borderId="0" xfId="3" applyFont="1" applyAlignment="1">
      <alignment vertical="center"/>
    </xf>
    <xf numFmtId="0" fontId="33" fillId="0" borderId="0" xfId="3" applyFont="1" applyAlignment="1">
      <alignment vertical="center"/>
    </xf>
    <xf numFmtId="0" fontId="27" fillId="2" borderId="8" xfId="0" applyFont="1" applyFill="1" applyBorder="1" applyAlignment="1">
      <alignment horizontal="left" vertical="center"/>
    </xf>
    <xf numFmtId="0" fontId="26" fillId="0" borderId="0" xfId="3" applyFont="1" applyAlignment="1">
      <alignment vertical="center" wrapText="1"/>
    </xf>
    <xf numFmtId="0" fontId="28" fillId="0" borderId="0" xfId="0" applyFont="1" applyFill="1">
      <alignment vertical="center"/>
    </xf>
    <xf numFmtId="0" fontId="29" fillId="4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25" fillId="3" borderId="33" xfId="4" applyFont="1" applyFill="1" applyBorder="1" applyAlignment="1">
      <alignment horizontal="center" vertical="center" wrapText="1"/>
    </xf>
    <xf numFmtId="0" fontId="24" fillId="2" borderId="0" xfId="4" applyFont="1" applyFill="1" applyBorder="1" applyAlignment="1"/>
    <xf numFmtId="0" fontId="25" fillId="2" borderId="0" xfId="5" applyFont="1" applyFill="1" applyBorder="1"/>
    <xf numFmtId="38" fontId="14" fillId="2" borderId="0" xfId="1" applyFont="1" applyFill="1" applyBorder="1" applyAlignment="1"/>
    <xf numFmtId="3" fontId="24" fillId="2" borderId="0" xfId="4" applyNumberFormat="1" applyFont="1" applyFill="1" applyBorder="1" applyAlignment="1">
      <alignment horizontal="center" wrapText="1"/>
    </xf>
    <xf numFmtId="0" fontId="27" fillId="2" borderId="45" xfId="0" applyFont="1" applyFill="1" applyBorder="1" applyAlignment="1">
      <alignment horizontal="center" vertical="center"/>
    </xf>
    <xf numFmtId="0" fontId="0" fillId="0" borderId="0" xfId="0" applyProtection="1">
      <alignment vertical="center"/>
    </xf>
    <xf numFmtId="0" fontId="14" fillId="0" borderId="0" xfId="0" applyFont="1" applyProtection="1">
      <alignment vertical="center"/>
    </xf>
    <xf numFmtId="180" fontId="21" fillId="0" borderId="0" xfId="2" applyNumberFormat="1" applyFont="1" applyBorder="1">
      <alignment vertical="center"/>
    </xf>
    <xf numFmtId="0" fontId="34" fillId="2" borderId="0" xfId="0" applyFont="1" applyFill="1" applyAlignment="1">
      <alignment horizontal="right" vertical="center"/>
    </xf>
    <xf numFmtId="0" fontId="34" fillId="2" borderId="0" xfId="0" applyFont="1" applyFill="1" applyAlignment="1">
      <alignment horizontal="center" vertical="center"/>
    </xf>
    <xf numFmtId="0" fontId="34" fillId="2" borderId="0" xfId="6" applyFont="1" applyFill="1" applyBorder="1" applyAlignment="1">
      <alignment horizontal="right"/>
    </xf>
    <xf numFmtId="0" fontId="19" fillId="2" borderId="0" xfId="4" applyFont="1" applyFill="1" applyAlignment="1">
      <alignment horizontal="right"/>
    </xf>
    <xf numFmtId="0" fontId="19" fillId="2" borderId="0" xfId="0" applyFont="1" applyFill="1" applyAlignment="1">
      <alignment horizontal="right" vertical="center"/>
    </xf>
    <xf numFmtId="0" fontId="35" fillId="2" borderId="1" xfId="4" applyFont="1" applyFill="1" applyBorder="1"/>
    <xf numFmtId="9" fontId="28" fillId="4" borderId="0" xfId="7" applyFont="1" applyFill="1">
      <alignment vertical="center"/>
    </xf>
    <xf numFmtId="9" fontId="28" fillId="0" borderId="0" xfId="7" applyFont="1" applyFill="1">
      <alignment vertical="center"/>
    </xf>
    <xf numFmtId="9" fontId="33" fillId="0" borderId="0" xfId="7" applyFont="1" applyAlignment="1">
      <alignment vertical="center"/>
    </xf>
    <xf numFmtId="9" fontId="23" fillId="4" borderId="0" xfId="7" applyFont="1" applyFill="1">
      <alignment vertical="center"/>
    </xf>
    <xf numFmtId="0" fontId="25" fillId="0" borderId="2" xfId="3" applyFont="1" applyBorder="1" applyAlignment="1">
      <alignment vertical="center" wrapText="1"/>
    </xf>
    <xf numFmtId="40" fontId="36" fillId="0" borderId="2" xfId="3" applyNumberFormat="1" applyFont="1" applyBorder="1" applyAlignment="1">
      <alignment vertical="center"/>
    </xf>
    <xf numFmtId="0" fontId="26" fillId="0" borderId="0" xfId="3" applyFont="1" applyBorder="1" applyAlignment="1">
      <alignment horizontal="right" vertical="center" wrapText="1"/>
    </xf>
    <xf numFmtId="181" fontId="33" fillId="0" borderId="0" xfId="1" applyNumberFormat="1" applyFont="1" applyBorder="1" applyAlignment="1">
      <alignment vertical="center"/>
    </xf>
    <xf numFmtId="0" fontId="32" fillId="0" borderId="0" xfId="3" applyFont="1" applyBorder="1" applyAlignment="1">
      <alignment horizontal="center" vertical="center"/>
    </xf>
    <xf numFmtId="0" fontId="33" fillId="0" borderId="0" xfId="3" applyFont="1" applyBorder="1" applyAlignment="1">
      <alignment horizontal="right" vertical="center"/>
    </xf>
    <xf numFmtId="183" fontId="33" fillId="0" borderId="0" xfId="3" applyNumberFormat="1" applyFont="1" applyBorder="1" applyAlignment="1">
      <alignment horizontal="left" vertical="center"/>
    </xf>
    <xf numFmtId="0" fontId="23" fillId="0" borderId="13" xfId="3" applyFont="1" applyBorder="1" applyAlignment="1">
      <alignment horizontal="left" vertical="center"/>
    </xf>
    <xf numFmtId="0" fontId="25" fillId="0" borderId="3" xfId="3" applyFont="1" applyBorder="1" applyAlignment="1">
      <alignment vertical="center" wrapText="1"/>
    </xf>
    <xf numFmtId="40" fontId="36" fillId="0" borderId="3" xfId="3" applyNumberFormat="1" applyFont="1" applyBorder="1" applyAlignment="1">
      <alignment vertical="center"/>
    </xf>
    <xf numFmtId="0" fontId="23" fillId="0" borderId="4" xfId="3" applyFont="1" applyBorder="1" applyAlignment="1">
      <alignment horizontal="left" vertical="center"/>
    </xf>
    <xf numFmtId="0" fontId="38" fillId="0" borderId="0" xfId="3" applyFont="1" applyBorder="1" applyAlignment="1">
      <alignment horizontal="right" vertical="center"/>
    </xf>
    <xf numFmtId="38" fontId="37" fillId="0" borderId="0" xfId="1" applyFont="1" applyBorder="1" applyAlignment="1">
      <alignment vertical="center" wrapText="1"/>
    </xf>
    <xf numFmtId="40" fontId="37" fillId="0" borderId="0" xfId="3" applyNumberFormat="1" applyFont="1" applyBorder="1" applyAlignment="1">
      <alignment vertical="center"/>
    </xf>
    <xf numFmtId="0" fontId="28" fillId="4" borderId="0" xfId="0" applyFont="1" applyFill="1" applyAlignment="1">
      <alignment vertical="top"/>
    </xf>
    <xf numFmtId="0" fontId="28" fillId="0" borderId="0" xfId="0" applyFont="1" applyFill="1" applyAlignment="1">
      <alignment vertical="top"/>
    </xf>
    <xf numFmtId="0" fontId="26" fillId="0" borderId="0" xfId="3" applyFont="1" applyAlignment="1">
      <alignment vertical="top" wrapText="1"/>
    </xf>
    <xf numFmtId="0" fontId="23" fillId="4" borderId="0" xfId="0" applyFont="1" applyFill="1" applyAlignment="1">
      <alignment vertical="top"/>
    </xf>
    <xf numFmtId="0" fontId="33" fillId="0" borderId="0" xfId="3" applyFont="1" applyAlignment="1">
      <alignment vertical="top"/>
    </xf>
    <xf numFmtId="0" fontId="26" fillId="0" borderId="38" xfId="3" applyFont="1" applyBorder="1" applyAlignment="1">
      <alignment horizontal="center" vertical="center"/>
    </xf>
    <xf numFmtId="9" fontId="40" fillId="4" borderId="82" xfId="7" applyFont="1" applyFill="1" applyBorder="1" applyAlignment="1">
      <alignment horizontal="center" vertical="center"/>
    </xf>
    <xf numFmtId="182" fontId="40" fillId="4" borderId="82" xfId="1" applyNumberFormat="1" applyFont="1" applyFill="1" applyBorder="1" applyAlignment="1">
      <alignment horizontal="center" vertical="center"/>
    </xf>
    <xf numFmtId="0" fontId="40" fillId="4" borderId="40" xfId="3" applyFont="1" applyFill="1" applyBorder="1" applyAlignment="1">
      <alignment horizontal="center" vertical="top" wrapText="1"/>
    </xf>
    <xf numFmtId="0" fontId="14" fillId="0" borderId="28" xfId="3" applyFont="1" applyBorder="1" applyAlignment="1">
      <alignment horizontal="left" vertical="center" wrapText="1"/>
    </xf>
    <xf numFmtId="56" fontId="14" fillId="0" borderId="28" xfId="3" applyNumberFormat="1" applyFont="1" applyBorder="1" applyAlignment="1">
      <alignment horizontal="left" vertical="center" wrapText="1"/>
    </xf>
    <xf numFmtId="0" fontId="14" fillId="0" borderId="3" xfId="3" applyFont="1" applyBorder="1" applyAlignment="1">
      <alignment horizontal="left" vertical="center" wrapText="1"/>
    </xf>
    <xf numFmtId="0" fontId="39" fillId="0" borderId="0" xfId="3" applyFont="1" applyAlignment="1">
      <alignment horizontal="left" vertical="center"/>
    </xf>
    <xf numFmtId="0" fontId="14" fillId="0" borderId="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0" fillId="4" borderId="83" xfId="3" applyFont="1" applyFill="1" applyBorder="1" applyAlignment="1">
      <alignment horizontal="center" vertical="top" wrapText="1"/>
    </xf>
    <xf numFmtId="0" fontId="27" fillId="6" borderId="39" xfId="0" applyFont="1" applyFill="1" applyBorder="1" applyAlignment="1">
      <alignment horizontal="center" vertical="center"/>
    </xf>
    <xf numFmtId="0" fontId="27" fillId="6" borderId="26" xfId="0" applyFont="1" applyFill="1" applyBorder="1" applyAlignment="1">
      <alignment horizontal="center" vertical="center"/>
    </xf>
    <xf numFmtId="0" fontId="27" fillId="6" borderId="21" xfId="0" applyFont="1" applyFill="1" applyBorder="1" applyAlignment="1">
      <alignment horizontal="center" vertical="center"/>
    </xf>
    <xf numFmtId="0" fontId="12" fillId="2" borderId="0" xfId="4" applyFont="1" applyFill="1" applyBorder="1"/>
    <xf numFmtId="0" fontId="0" fillId="0" borderId="0" xfId="0" applyBorder="1">
      <alignment vertical="center"/>
    </xf>
    <xf numFmtId="0" fontId="14" fillId="2" borderId="0" xfId="0" applyFont="1" applyFill="1">
      <alignment vertical="center"/>
    </xf>
    <xf numFmtId="0" fontId="14" fillId="0" borderId="0" xfId="0" applyFont="1">
      <alignment vertical="center"/>
    </xf>
    <xf numFmtId="0" fontId="14" fillId="0" borderId="0" xfId="0" applyFont="1" applyBorder="1" applyAlignment="1">
      <alignment vertical="top"/>
    </xf>
    <xf numFmtId="0" fontId="14" fillId="0" borderId="0" xfId="0" applyFont="1" applyBorder="1">
      <alignment vertical="center"/>
    </xf>
    <xf numFmtId="0" fontId="14" fillId="2" borderId="0" xfId="0" applyFont="1" applyFill="1">
      <alignment vertical="center"/>
    </xf>
    <xf numFmtId="0" fontId="14" fillId="0" borderId="0" xfId="0" applyFont="1">
      <alignment vertical="center"/>
    </xf>
    <xf numFmtId="0" fontId="14" fillId="0" borderId="0" xfId="0" applyFont="1">
      <alignment vertical="center"/>
    </xf>
    <xf numFmtId="0" fontId="14" fillId="2" borderId="0" xfId="0" applyFont="1" applyFill="1">
      <alignment vertical="center"/>
    </xf>
    <xf numFmtId="0" fontId="14" fillId="0" borderId="0" xfId="0" applyFont="1" applyBorder="1" applyAlignment="1">
      <alignment vertical="top"/>
    </xf>
    <xf numFmtId="0" fontId="14" fillId="0" borderId="0" xfId="0" applyFont="1" applyBorder="1">
      <alignment vertical="center"/>
    </xf>
    <xf numFmtId="38" fontId="14" fillId="2" borderId="3" xfId="1" applyFont="1" applyFill="1" applyBorder="1" applyAlignment="1"/>
    <xf numFmtId="9" fontId="14" fillId="2" borderId="3" xfId="1" applyNumberFormat="1" applyFont="1" applyFill="1" applyBorder="1" applyAlignment="1"/>
    <xf numFmtId="3" fontId="14" fillId="2" borderId="3" xfId="4" applyNumberFormat="1" applyFont="1" applyFill="1" applyBorder="1"/>
    <xf numFmtId="3" fontId="24" fillId="2" borderId="3" xfId="4" applyNumberFormat="1" applyFont="1" applyFill="1" applyBorder="1" applyAlignment="1">
      <alignment horizontal="center"/>
    </xf>
    <xf numFmtId="0" fontId="25" fillId="2" borderId="3" xfId="5" applyFont="1" applyFill="1" applyBorder="1" applyAlignment="1">
      <alignment horizontal="right" vertical="center"/>
    </xf>
    <xf numFmtId="0" fontId="25" fillId="3" borderId="3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indent="2"/>
    </xf>
    <xf numFmtId="0" fontId="22" fillId="2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right" vertical="center"/>
    </xf>
    <xf numFmtId="0" fontId="43" fillId="2" borderId="0" xfId="0" applyFont="1" applyFill="1" applyBorder="1">
      <alignment vertical="center"/>
    </xf>
    <xf numFmtId="0" fontId="47" fillId="2" borderId="58" xfId="4" applyNumberFormat="1" applyFont="1" applyFill="1" applyBorder="1" applyAlignment="1"/>
    <xf numFmtId="0" fontId="47" fillId="2" borderId="1" xfId="4" applyNumberFormat="1" applyFont="1" applyFill="1" applyBorder="1" applyAlignment="1"/>
    <xf numFmtId="0" fontId="0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2" borderId="0" xfId="0" applyFont="1" applyFill="1" applyBorder="1">
      <alignment vertical="center"/>
    </xf>
    <xf numFmtId="0" fontId="49" fillId="2" borderId="0" xfId="5" applyFont="1" applyFill="1" applyBorder="1" applyAlignment="1">
      <alignment horizontal="left"/>
    </xf>
    <xf numFmtId="38" fontId="49" fillId="2" borderId="0" xfId="1" applyFont="1" applyFill="1" applyBorder="1" applyAlignment="1"/>
    <xf numFmtId="3" fontId="49" fillId="2" borderId="0" xfId="4" applyNumberFormat="1" applyFont="1" applyFill="1" applyBorder="1" applyAlignment="1">
      <alignment wrapText="1"/>
    </xf>
    <xf numFmtId="3" fontId="49" fillId="2" borderId="0" xfId="4" applyNumberFormat="1" applyFont="1" applyFill="1" applyBorder="1" applyAlignment="1">
      <alignment horizontal="center" wrapText="1"/>
    </xf>
    <xf numFmtId="38" fontId="49" fillId="0" borderId="0" xfId="1" applyFont="1" applyAlignment="1">
      <alignment horizontal="left" vertical="center"/>
    </xf>
    <xf numFmtId="3" fontId="24" fillId="0" borderId="3" xfId="4" applyNumberFormat="1" applyFont="1" applyFill="1" applyBorder="1" applyAlignment="1">
      <alignment horizontal="right" vertical="center"/>
    </xf>
    <xf numFmtId="3" fontId="14" fillId="0" borderId="3" xfId="4" applyNumberFormat="1" applyFont="1" applyFill="1" applyBorder="1" applyAlignment="1">
      <alignment horizontal="right" vertical="center"/>
    </xf>
    <xf numFmtId="0" fontId="25" fillId="0" borderId="3" xfId="5" applyFont="1" applyFill="1" applyBorder="1" applyAlignment="1">
      <alignment horizontal="right" vertical="center"/>
    </xf>
    <xf numFmtId="38" fontId="14" fillId="0" borderId="3" xfId="1" applyFont="1" applyFill="1" applyBorder="1" applyAlignment="1"/>
    <xf numFmtId="9" fontId="14" fillId="0" borderId="3" xfId="1" applyNumberFormat="1" applyFont="1" applyFill="1" applyBorder="1" applyAlignment="1"/>
    <xf numFmtId="3" fontId="14" fillId="0" borderId="3" xfId="4" applyNumberFormat="1" applyFont="1" applyFill="1" applyBorder="1"/>
    <xf numFmtId="3" fontId="24" fillId="0" borderId="3" xfId="4" applyNumberFormat="1" applyFont="1" applyFill="1" applyBorder="1" applyAlignment="1">
      <alignment horizontal="center"/>
    </xf>
    <xf numFmtId="0" fontId="14" fillId="0" borderId="0" xfId="4" applyFont="1" applyFill="1" applyAlignment="1">
      <alignment horizontal="right" vertical="center"/>
    </xf>
    <xf numFmtId="38" fontId="48" fillId="2" borderId="48" xfId="1" applyFont="1" applyFill="1" applyBorder="1" applyAlignment="1">
      <alignment horizontal="left"/>
    </xf>
    <xf numFmtId="0" fontId="48" fillId="2" borderId="86" xfId="4" applyFont="1" applyFill="1" applyBorder="1" applyAlignment="1">
      <alignment horizontal="left"/>
    </xf>
    <xf numFmtId="179" fontId="47" fillId="0" borderId="5" xfId="0" applyNumberFormat="1" applyFont="1" applyBorder="1">
      <alignment vertical="center"/>
    </xf>
    <xf numFmtId="3" fontId="24" fillId="5" borderId="24" xfId="4" applyNumberFormat="1" applyFont="1" applyFill="1" applyBorder="1" applyAlignment="1">
      <alignment horizontal="right" vertical="center"/>
    </xf>
    <xf numFmtId="3" fontId="24" fillId="5" borderId="27" xfId="4" applyNumberFormat="1" applyFont="1" applyFill="1" applyBorder="1" applyAlignment="1">
      <alignment horizontal="right" vertical="center"/>
    </xf>
    <xf numFmtId="3" fontId="24" fillId="5" borderId="3" xfId="4" applyNumberFormat="1" applyFont="1" applyFill="1" applyBorder="1" applyAlignment="1">
      <alignment horizontal="right" vertical="center"/>
    </xf>
    <xf numFmtId="3" fontId="14" fillId="5" borderId="6" xfId="4" applyNumberFormat="1" applyFont="1" applyFill="1" applyBorder="1" applyAlignment="1">
      <alignment vertical="center"/>
    </xf>
    <xf numFmtId="3" fontId="14" fillId="5" borderId="2" xfId="4" applyNumberFormat="1" applyFont="1" applyFill="1" applyBorder="1" applyAlignment="1">
      <alignment vertical="center"/>
    </xf>
    <xf numFmtId="3" fontId="14" fillId="5" borderId="2" xfId="4" applyNumberFormat="1" applyFont="1" applyFill="1" applyBorder="1" applyAlignment="1">
      <alignment horizontal="right" vertical="center"/>
    </xf>
    <xf numFmtId="3" fontId="24" fillId="5" borderId="13" xfId="4" applyNumberFormat="1" applyFont="1" applyFill="1" applyBorder="1" applyAlignment="1">
      <alignment horizontal="right" vertical="center"/>
    </xf>
    <xf numFmtId="185" fontId="14" fillId="5" borderId="84" xfId="4" applyNumberFormat="1" applyFont="1" applyFill="1" applyBorder="1" applyAlignment="1">
      <alignment horizontal="right" vertical="center"/>
    </xf>
    <xf numFmtId="0" fontId="52" fillId="0" borderId="0" xfId="0" applyFont="1">
      <alignment vertical="center"/>
    </xf>
    <xf numFmtId="0" fontId="15" fillId="0" borderId="0" xfId="0" applyFont="1" applyAlignment="1"/>
    <xf numFmtId="0" fontId="53" fillId="2" borderId="14" xfId="4" applyFont="1" applyFill="1" applyBorder="1" applyAlignment="1"/>
    <xf numFmtId="0" fontId="53" fillId="2" borderId="14" xfId="4" applyFont="1" applyFill="1" applyBorder="1"/>
    <xf numFmtId="0" fontId="53" fillId="2" borderId="14" xfId="4" applyFont="1" applyFill="1" applyBorder="1" applyAlignment="1">
      <alignment horizontal="center"/>
    </xf>
    <xf numFmtId="0" fontId="53" fillId="2" borderId="15" xfId="4" applyFont="1" applyFill="1" applyBorder="1"/>
    <xf numFmtId="179" fontId="47" fillId="0" borderId="4" xfId="0" applyNumberFormat="1" applyFont="1" applyBorder="1" applyAlignment="1">
      <alignment vertical="center"/>
    </xf>
    <xf numFmtId="179" fontId="47" fillId="0" borderId="0" xfId="0" applyNumberFormat="1" applyFont="1" applyBorder="1" applyAlignment="1">
      <alignment vertical="center"/>
    </xf>
    <xf numFmtId="179" fontId="47" fillId="0" borderId="5" xfId="0" applyNumberFormat="1" applyFont="1" applyBorder="1" applyAlignment="1">
      <alignment vertical="center"/>
    </xf>
    <xf numFmtId="179" fontId="47" fillId="0" borderId="58" xfId="0" applyNumberFormat="1" applyFont="1" applyBorder="1" applyAlignment="1">
      <alignment vertical="center"/>
    </xf>
    <xf numFmtId="179" fontId="47" fillId="0" borderId="1" xfId="0" applyNumberFormat="1" applyFont="1" applyBorder="1" applyAlignment="1">
      <alignment vertical="center"/>
    </xf>
    <xf numFmtId="179" fontId="47" fillId="0" borderId="62" xfId="0" applyNumberFormat="1" applyFont="1" applyBorder="1" applyAlignment="1">
      <alignment vertical="center"/>
    </xf>
    <xf numFmtId="38" fontId="53" fillId="2" borderId="14" xfId="4" applyNumberFormat="1" applyFont="1" applyFill="1" applyBorder="1" applyAlignment="1"/>
    <xf numFmtId="0" fontId="0" fillId="0" borderId="0" xfId="0" applyBorder="1" applyAlignment="1">
      <alignment horizontal="right" vertical="center"/>
    </xf>
    <xf numFmtId="0" fontId="13" fillId="0" borderId="0" xfId="4" applyFont="1"/>
    <xf numFmtId="3" fontId="15" fillId="5" borderId="24" xfId="4" applyNumberFormat="1" applyFont="1" applyFill="1" applyBorder="1" applyAlignment="1">
      <alignment horizontal="right" vertical="center"/>
    </xf>
    <xf numFmtId="3" fontId="15" fillId="5" borderId="89" xfId="4" applyNumberFormat="1" applyFont="1" applyFill="1" applyBorder="1" applyAlignment="1">
      <alignment horizontal="right" vertical="center"/>
    </xf>
    <xf numFmtId="38" fontId="9" fillId="2" borderId="37" xfId="1" applyFont="1" applyFill="1" applyBorder="1" applyAlignment="1">
      <alignment horizontal="left" vertical="top"/>
    </xf>
    <xf numFmtId="177" fontId="45" fillId="2" borderId="48" xfId="1" applyNumberFormat="1" applyFont="1" applyFill="1" applyBorder="1" applyAlignment="1">
      <alignment horizontal="left"/>
    </xf>
    <xf numFmtId="38" fontId="45" fillId="2" borderId="48" xfId="1" applyFont="1" applyFill="1" applyBorder="1" applyAlignment="1">
      <alignment horizontal="left"/>
    </xf>
    <xf numFmtId="187" fontId="45" fillId="2" borderId="4" xfId="1" applyNumberFormat="1" applyFont="1" applyFill="1" applyBorder="1" applyAlignment="1">
      <alignment horizontal="right"/>
    </xf>
    <xf numFmtId="187" fontId="45" fillId="2" borderId="0" xfId="1" applyNumberFormat="1" applyFont="1" applyFill="1" applyBorder="1" applyAlignment="1">
      <alignment horizontal="right"/>
    </xf>
    <xf numFmtId="177" fontId="9" fillId="2" borderId="48" xfId="1" applyNumberFormat="1" applyFont="1" applyFill="1" applyBorder="1" applyAlignment="1">
      <alignment horizontal="left"/>
    </xf>
    <xf numFmtId="0" fontId="26" fillId="2" borderId="0" xfId="4" applyFont="1" applyFill="1" applyBorder="1" applyAlignment="1"/>
    <xf numFmtId="38" fontId="52" fillId="0" borderId="0" xfId="1" applyFont="1" applyAlignment="1">
      <alignment horizontal="right" vertical="center"/>
    </xf>
    <xf numFmtId="49" fontId="22" fillId="2" borderId="0" xfId="5" applyNumberFormat="1" applyFont="1" applyFill="1" applyBorder="1"/>
    <xf numFmtId="49" fontId="13" fillId="2" borderId="0" xfId="4" applyNumberFormat="1" applyFont="1" applyFill="1" applyBorder="1"/>
    <xf numFmtId="49" fontId="22" fillId="2" borderId="0" xfId="4" applyNumberFormat="1" applyFont="1" applyFill="1" applyBorder="1"/>
    <xf numFmtId="40" fontId="36" fillId="0" borderId="2" xfId="3" applyNumberFormat="1" applyFont="1" applyFill="1" applyBorder="1" applyAlignment="1">
      <alignment vertical="center"/>
    </xf>
    <xf numFmtId="56" fontId="14" fillId="0" borderId="28" xfId="3" applyNumberFormat="1" applyFont="1" applyFill="1" applyBorder="1" applyAlignment="1">
      <alignment horizontal="left" vertical="center" wrapText="1"/>
    </xf>
    <xf numFmtId="0" fontId="14" fillId="0" borderId="3" xfId="3" applyFont="1" applyFill="1" applyBorder="1" applyAlignment="1">
      <alignment horizontal="left" vertical="center" wrapText="1"/>
    </xf>
    <xf numFmtId="40" fontId="36" fillId="0" borderId="3" xfId="3" applyNumberFormat="1" applyFont="1" applyFill="1" applyBorder="1" applyAlignment="1">
      <alignment vertical="center"/>
    </xf>
    <xf numFmtId="0" fontId="14" fillId="0" borderId="2" xfId="3" applyFont="1" applyFill="1" applyBorder="1" applyAlignment="1">
      <alignment horizontal="left" vertical="center" wrapText="1"/>
    </xf>
    <xf numFmtId="0" fontId="26" fillId="0" borderId="3" xfId="3" applyFont="1" applyBorder="1" applyAlignment="1">
      <alignment vertical="top" wrapText="1"/>
    </xf>
    <xf numFmtId="0" fontId="14" fillId="0" borderId="27" xfId="3" applyFont="1" applyBorder="1" applyAlignment="1">
      <alignment horizontal="right" vertical="center"/>
    </xf>
    <xf numFmtId="0" fontId="14" fillId="0" borderId="32" xfId="3" applyFont="1" applyBorder="1" applyAlignment="1">
      <alignment vertical="center"/>
    </xf>
    <xf numFmtId="0" fontId="14" fillId="0" borderId="0" xfId="0" applyFont="1">
      <alignment vertical="center"/>
    </xf>
    <xf numFmtId="0" fontId="14" fillId="2" borderId="0" xfId="0" applyFont="1" applyFill="1">
      <alignment vertical="center"/>
    </xf>
    <xf numFmtId="180" fontId="47" fillId="2" borderId="4" xfId="4" applyNumberFormat="1" applyFont="1" applyFill="1" applyBorder="1" applyAlignment="1">
      <alignment horizontal="center"/>
    </xf>
    <xf numFmtId="180" fontId="47" fillId="2" borderId="0" xfId="4" applyNumberFormat="1" applyFont="1" applyFill="1" applyBorder="1" applyAlignment="1">
      <alignment horizontal="center"/>
    </xf>
    <xf numFmtId="180" fontId="47" fillId="2" borderId="5" xfId="4" applyNumberFormat="1" applyFont="1" applyFill="1" applyBorder="1" applyAlignment="1">
      <alignment horizontal="center"/>
    </xf>
    <xf numFmtId="187" fontId="45" fillId="2" borderId="4" xfId="1" applyNumberFormat="1" applyFont="1" applyFill="1" applyBorder="1" applyAlignment="1">
      <alignment horizontal="right"/>
    </xf>
    <xf numFmtId="187" fontId="45" fillId="2" borderId="0" xfId="1" applyNumberFormat="1" applyFont="1" applyFill="1" applyBorder="1" applyAlignment="1">
      <alignment horizontal="right"/>
    </xf>
    <xf numFmtId="0" fontId="54" fillId="0" borderId="0" xfId="0" applyFont="1">
      <alignment vertical="center"/>
    </xf>
    <xf numFmtId="0" fontId="54" fillId="0" borderId="0" xfId="3" applyFont="1" applyAlignment="1">
      <alignment vertical="center"/>
    </xf>
    <xf numFmtId="3" fontId="24" fillId="7" borderId="24" xfId="4" applyNumberFormat="1" applyFont="1" applyFill="1" applyBorder="1" applyAlignment="1" applyProtection="1">
      <alignment horizontal="center"/>
      <protection locked="0"/>
    </xf>
    <xf numFmtId="0" fontId="27" fillId="6" borderId="6" xfId="0" applyFont="1" applyFill="1" applyBorder="1" applyAlignment="1">
      <alignment horizontal="center" vertical="center"/>
    </xf>
    <xf numFmtId="184" fontId="37" fillId="0" borderId="33" xfId="1" applyNumberFormat="1" applyFont="1" applyFill="1" applyBorder="1" applyAlignment="1">
      <alignment vertical="center"/>
    </xf>
    <xf numFmtId="176" fontId="14" fillId="6" borderId="26" xfId="0" applyNumberFormat="1" applyFont="1" applyFill="1" applyBorder="1" applyAlignment="1">
      <alignment horizontal="center" vertical="center"/>
    </xf>
    <xf numFmtId="184" fontId="41" fillId="0" borderId="25" xfId="3" applyNumberFormat="1" applyFont="1" applyFill="1" applyBorder="1" applyAlignment="1">
      <alignment vertical="center"/>
    </xf>
    <xf numFmtId="184" fontId="41" fillId="0" borderId="33" xfId="3" applyNumberFormat="1" applyFont="1" applyFill="1" applyBorder="1" applyAlignment="1">
      <alignment vertical="center"/>
    </xf>
    <xf numFmtId="184" fontId="41" fillId="0" borderId="34" xfId="3" applyNumberFormat="1" applyFont="1" applyFill="1" applyBorder="1" applyAlignment="1">
      <alignment vertical="center"/>
    </xf>
    <xf numFmtId="0" fontId="26" fillId="0" borderId="38" xfId="3" applyFont="1" applyFill="1" applyBorder="1" applyAlignment="1">
      <alignment horizontal="center" vertical="center"/>
    </xf>
    <xf numFmtId="0" fontId="14" fillId="0" borderId="28" xfId="3" applyFont="1" applyFill="1" applyBorder="1" applyAlignment="1">
      <alignment horizontal="left" vertical="center" wrapText="1"/>
    </xf>
    <xf numFmtId="0" fontId="26" fillId="0" borderId="32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left" vertical="center"/>
    </xf>
    <xf numFmtId="0" fontId="23" fillId="0" borderId="13" xfId="3" applyFont="1" applyFill="1" applyBorder="1" applyAlignment="1">
      <alignment horizontal="left" vertical="center"/>
    </xf>
    <xf numFmtId="3" fontId="14" fillId="0" borderId="24" xfId="4" applyNumberFormat="1" applyFont="1" applyFill="1" applyBorder="1"/>
    <xf numFmtId="3" fontId="14" fillId="0" borderId="43" xfId="4" applyNumberFormat="1" applyFont="1" applyFill="1" applyBorder="1"/>
    <xf numFmtId="3" fontId="14" fillId="0" borderId="43" xfId="4" applyNumberFormat="1" applyFont="1" applyFill="1" applyBorder="1" applyAlignment="1">
      <alignment horizontal="right"/>
    </xf>
    <xf numFmtId="3" fontId="14" fillId="0" borderId="9" xfId="4" applyNumberFormat="1" applyFont="1" applyFill="1" applyBorder="1"/>
    <xf numFmtId="3" fontId="14" fillId="0" borderId="9" xfId="4" applyNumberFormat="1" applyFont="1" applyFill="1" applyBorder="1" applyAlignment="1">
      <alignment horizontal="right"/>
    </xf>
    <xf numFmtId="3" fontId="14" fillId="0" borderId="9" xfId="4" applyNumberFormat="1" applyFont="1" applyFill="1" applyBorder="1" applyAlignment="1">
      <alignment horizontal="right" vertical="center"/>
    </xf>
    <xf numFmtId="3" fontId="14" fillId="0" borderId="88" xfId="4" applyNumberFormat="1" applyFont="1" applyFill="1" applyBorder="1"/>
    <xf numFmtId="3" fontId="14" fillId="0" borderId="69" xfId="4" applyNumberFormat="1" applyFont="1" applyFill="1" applyBorder="1"/>
    <xf numFmtId="3" fontId="14" fillId="0" borderId="69" xfId="4" applyNumberFormat="1" applyFont="1" applyFill="1" applyBorder="1" applyAlignment="1">
      <alignment horizontal="right" vertical="center"/>
    </xf>
    <xf numFmtId="3" fontId="15" fillId="0" borderId="43" xfId="4" applyNumberFormat="1" applyFont="1" applyFill="1" applyBorder="1" applyAlignment="1">
      <alignment horizontal="right" vertical="center"/>
    </xf>
    <xf numFmtId="3" fontId="15" fillId="0" borderId="44" xfId="4" applyNumberFormat="1" applyFont="1" applyFill="1" applyBorder="1" applyAlignment="1">
      <alignment horizontal="right" vertical="center"/>
    </xf>
    <xf numFmtId="3" fontId="13" fillId="0" borderId="34" xfId="4" applyNumberFormat="1" applyFont="1" applyFill="1" applyBorder="1" applyAlignment="1">
      <alignment horizontal="right" vertical="center"/>
    </xf>
    <xf numFmtId="3" fontId="44" fillId="0" borderId="34" xfId="4" applyNumberFormat="1" applyFont="1" applyFill="1" applyBorder="1" applyAlignment="1">
      <alignment horizontal="right" vertical="center"/>
    </xf>
    <xf numFmtId="0" fontId="25" fillId="0" borderId="45" xfId="3" applyFont="1" applyBorder="1" applyAlignment="1" applyProtection="1">
      <alignment vertical="center" wrapText="1"/>
    </xf>
    <xf numFmtId="0" fontId="25" fillId="0" borderId="44" xfId="3" applyFont="1" applyBorder="1" applyAlignment="1" applyProtection="1">
      <alignment vertical="center" wrapText="1"/>
    </xf>
    <xf numFmtId="0" fontId="26" fillId="0" borderId="45" xfId="3" applyFont="1" applyBorder="1" applyAlignment="1" applyProtection="1">
      <alignment vertical="top" wrapText="1"/>
    </xf>
    <xf numFmtId="0" fontId="26" fillId="0" borderId="0" xfId="3" applyFont="1" applyAlignment="1" applyProtection="1">
      <alignment vertical="top" wrapText="1"/>
    </xf>
    <xf numFmtId="0" fontId="40" fillId="4" borderId="83" xfId="3" applyFont="1" applyFill="1" applyBorder="1" applyAlignment="1" applyProtection="1">
      <alignment horizontal="center" vertical="top" wrapText="1"/>
    </xf>
    <xf numFmtId="0" fontId="0" fillId="8" borderId="0" xfId="0" applyFill="1" applyAlignment="1" applyProtection="1">
      <alignment horizontal="center" vertical="center"/>
      <protection locked="0"/>
    </xf>
    <xf numFmtId="0" fontId="20" fillId="8" borderId="3" xfId="4" applyFont="1" applyFill="1" applyBorder="1" applyProtection="1">
      <protection locked="0"/>
    </xf>
    <xf numFmtId="0" fontId="14" fillId="8" borderId="19" xfId="0" applyFont="1" applyFill="1" applyBorder="1" applyAlignment="1" applyProtection="1">
      <alignment vertical="center" wrapText="1"/>
      <protection locked="0"/>
    </xf>
    <xf numFmtId="0" fontId="14" fillId="8" borderId="20" xfId="0" applyFont="1" applyFill="1" applyBorder="1" applyAlignment="1" applyProtection="1">
      <alignment vertical="center" wrapText="1"/>
      <protection locked="0"/>
    </xf>
    <xf numFmtId="0" fontId="14" fillId="8" borderId="21" xfId="0" applyFont="1" applyFill="1" applyBorder="1" applyAlignment="1" applyProtection="1">
      <alignment vertical="center" wrapText="1"/>
      <protection locked="0"/>
    </xf>
    <xf numFmtId="185" fontId="14" fillId="8" borderId="29" xfId="1" applyNumberFormat="1" applyFont="1" applyFill="1" applyBorder="1" applyAlignment="1" applyProtection="1">
      <alignment vertical="center" wrapText="1"/>
      <protection locked="0"/>
    </xf>
    <xf numFmtId="185" fontId="14" fillId="8" borderId="30" xfId="1" applyNumberFormat="1" applyFont="1" applyFill="1" applyBorder="1" applyAlignment="1" applyProtection="1">
      <alignment vertical="center" wrapText="1"/>
      <protection locked="0"/>
    </xf>
    <xf numFmtId="0" fontId="25" fillId="8" borderId="6" xfId="3" applyFont="1" applyFill="1" applyBorder="1" applyAlignment="1" applyProtection="1">
      <alignment vertical="top" wrapText="1"/>
      <protection locked="0"/>
    </xf>
    <xf numFmtId="0" fontId="25" fillId="8" borderId="32" xfId="3" applyFont="1" applyFill="1" applyBorder="1" applyAlignment="1" applyProtection="1">
      <alignment vertical="top" wrapText="1"/>
    </xf>
    <xf numFmtId="0" fontId="10" fillId="8" borderId="0" xfId="0" applyFont="1" applyFill="1" applyAlignment="1" applyProtection="1">
      <alignment horizontal="center" vertical="center"/>
      <protection locked="0"/>
    </xf>
    <xf numFmtId="176" fontId="14" fillId="8" borderId="27" xfId="0" applyNumberFormat="1" applyFont="1" applyFill="1" applyBorder="1" applyAlignment="1" applyProtection="1">
      <alignment horizontal="center" vertical="center"/>
      <protection locked="0"/>
    </xf>
    <xf numFmtId="38" fontId="14" fillId="8" borderId="30" xfId="1" applyFont="1" applyFill="1" applyBorder="1" applyAlignment="1" applyProtection="1">
      <alignment vertical="center" wrapText="1"/>
      <protection locked="0"/>
    </xf>
    <xf numFmtId="38" fontId="14" fillId="8" borderId="31" xfId="1" applyFont="1" applyFill="1" applyBorder="1" applyAlignment="1" applyProtection="1">
      <alignment vertical="center" wrapText="1"/>
      <protection locked="0"/>
    </xf>
    <xf numFmtId="0" fontId="45" fillId="8" borderId="85" xfId="0" applyFont="1" applyFill="1" applyBorder="1" applyAlignment="1" applyProtection="1">
      <alignment horizontal="center" vertical="center"/>
      <protection locked="0"/>
    </xf>
    <xf numFmtId="0" fontId="24" fillId="8" borderId="23" xfId="4" applyFont="1" applyFill="1" applyBorder="1" applyAlignment="1" applyProtection="1">
      <protection locked="0"/>
    </xf>
    <xf numFmtId="0" fontId="25" fillId="8" borderId="24" xfId="5" applyFont="1" applyFill="1" applyBorder="1" applyProtection="1">
      <protection locked="0"/>
    </xf>
    <xf numFmtId="38" fontId="26" fillId="8" borderId="24" xfId="1" applyFont="1" applyFill="1" applyBorder="1" applyAlignment="1" applyProtection="1">
      <alignment wrapText="1"/>
      <protection locked="0"/>
    </xf>
    <xf numFmtId="38" fontId="14" fillId="8" borderId="24" xfId="1" applyFont="1" applyFill="1" applyBorder="1" applyAlignment="1" applyProtection="1">
      <protection locked="0"/>
    </xf>
    <xf numFmtId="186" fontId="14" fillId="8" borderId="24" xfId="1" applyNumberFormat="1" applyFont="1" applyFill="1" applyBorder="1" applyAlignment="1" applyProtection="1">
      <protection locked="0"/>
    </xf>
    <xf numFmtId="38" fontId="26" fillId="8" borderId="24" xfId="1" applyFont="1" applyFill="1" applyBorder="1" applyAlignment="1" applyProtection="1">
      <protection locked="0"/>
    </xf>
    <xf numFmtId="0" fontId="24" fillId="8" borderId="87" xfId="4" applyFont="1" applyFill="1" applyBorder="1" applyAlignment="1" applyProtection="1">
      <protection locked="0"/>
    </xf>
    <xf numFmtId="0" fontId="25" fillId="8" borderId="88" xfId="5" applyFont="1" applyFill="1" applyBorder="1" applyProtection="1">
      <protection locked="0"/>
    </xf>
    <xf numFmtId="38" fontId="14" fillId="8" borderId="88" xfId="1" applyFont="1" applyFill="1" applyBorder="1" applyAlignment="1" applyProtection="1">
      <protection locked="0"/>
    </xf>
    <xf numFmtId="186" fontId="14" fillId="8" borderId="88" xfId="1" applyNumberFormat="1" applyFont="1" applyFill="1" applyBorder="1" applyAlignment="1" applyProtection="1">
      <protection locked="0"/>
    </xf>
    <xf numFmtId="3" fontId="24" fillId="8" borderId="24" xfId="4" applyNumberFormat="1" applyFont="1" applyFill="1" applyBorder="1" applyAlignment="1" applyProtection="1">
      <alignment horizontal="center"/>
      <protection locked="0"/>
    </xf>
    <xf numFmtId="3" fontId="24" fillId="8" borderId="24" xfId="4" applyNumberFormat="1" applyFont="1" applyFill="1" applyBorder="1" applyAlignment="1" applyProtection="1">
      <alignment horizontal="center" vertical="center"/>
      <protection locked="0"/>
    </xf>
    <xf numFmtId="3" fontId="24" fillId="8" borderId="88" xfId="4" applyNumberFormat="1" applyFont="1" applyFill="1" applyBorder="1" applyAlignment="1" applyProtection="1">
      <alignment horizontal="center" vertical="center"/>
      <protection locked="0"/>
    </xf>
    <xf numFmtId="3" fontId="24" fillId="8" borderId="24" xfId="4" applyNumberFormat="1" applyFont="1" applyFill="1" applyBorder="1" applyAlignment="1" applyProtection="1">
      <alignment horizontal="right"/>
      <protection locked="0"/>
    </xf>
    <xf numFmtId="3" fontId="24" fillId="8" borderId="24" xfId="4" applyNumberFormat="1" applyFont="1" applyFill="1" applyBorder="1" applyAlignment="1" applyProtection="1">
      <alignment horizontal="right" vertical="center"/>
      <protection locked="0"/>
    </xf>
    <xf numFmtId="3" fontId="24" fillId="8" borderId="88" xfId="4" applyNumberFormat="1" applyFont="1" applyFill="1" applyBorder="1" applyAlignment="1" applyProtection="1">
      <alignment horizontal="right" vertical="center"/>
      <protection locked="0"/>
    </xf>
    <xf numFmtId="0" fontId="14" fillId="8" borderId="46" xfId="0" applyFont="1" applyFill="1" applyBorder="1" applyAlignment="1" applyProtection="1">
      <alignment vertical="center" wrapText="1"/>
      <protection locked="0"/>
    </xf>
    <xf numFmtId="0" fontId="0" fillId="8" borderId="66" xfId="0" applyFill="1" applyBorder="1" applyProtection="1">
      <alignment vertical="center"/>
      <protection locked="0"/>
    </xf>
    <xf numFmtId="0" fontId="10" fillId="8" borderId="66" xfId="0" applyFont="1" applyFill="1" applyBorder="1" applyProtection="1">
      <alignment vertical="center"/>
      <protection locked="0"/>
    </xf>
    <xf numFmtId="0" fontId="13" fillId="8" borderId="2" xfId="4" applyFont="1" applyFill="1" applyBorder="1" applyAlignment="1" applyProtection="1">
      <alignment vertical="center"/>
      <protection locked="0"/>
    </xf>
    <xf numFmtId="0" fontId="14" fillId="8" borderId="0" xfId="0" applyFont="1" applyFill="1" applyProtection="1">
      <alignment vertical="center"/>
      <protection locked="0"/>
    </xf>
    <xf numFmtId="38" fontId="8" fillId="2" borderId="4" xfId="1" applyFont="1" applyFill="1" applyBorder="1" applyAlignment="1">
      <alignment horizontal="center"/>
    </xf>
    <xf numFmtId="38" fontId="20" fillId="2" borderId="0" xfId="1" applyFont="1" applyFill="1" applyBorder="1" applyAlignment="1">
      <alignment horizontal="center"/>
    </xf>
    <xf numFmtId="0" fontId="11" fillId="2" borderId="0" xfId="4" applyFont="1" applyFill="1" applyAlignment="1">
      <alignment horizontal="center"/>
    </xf>
    <xf numFmtId="0" fontId="19" fillId="2" borderId="2" xfId="4" applyFont="1" applyFill="1" applyBorder="1" applyAlignment="1">
      <alignment horizontal="distributed" vertical="distributed"/>
    </xf>
    <xf numFmtId="0" fontId="19" fillId="2" borderId="3" xfId="4" applyFont="1" applyFill="1" applyBorder="1" applyAlignment="1">
      <alignment horizontal="distributed" vertical="distributed"/>
    </xf>
    <xf numFmtId="0" fontId="20" fillId="8" borderId="3" xfId="4" applyFont="1" applyFill="1" applyBorder="1" applyProtection="1">
      <protection locked="0"/>
    </xf>
    <xf numFmtId="181" fontId="16" fillId="0" borderId="1" xfId="2" applyNumberFormat="1" applyFont="1" applyFill="1" applyBorder="1" applyAlignment="1"/>
    <xf numFmtId="0" fontId="0" fillId="8" borderId="0" xfId="0" applyFill="1" applyProtection="1">
      <alignment vertical="center"/>
      <protection locked="0"/>
    </xf>
    <xf numFmtId="0" fontId="10" fillId="8" borderId="0" xfId="0" applyFont="1" applyFill="1" applyProtection="1">
      <alignment vertical="center"/>
      <protection locked="0"/>
    </xf>
    <xf numFmtId="0" fontId="19" fillId="2" borderId="0" xfId="4" applyFont="1" applyFill="1" applyAlignment="1">
      <alignment horizontal="center"/>
    </xf>
    <xf numFmtId="0" fontId="19" fillId="8" borderId="2" xfId="4" applyFont="1" applyFill="1" applyBorder="1" applyAlignment="1" applyProtection="1">
      <alignment horizontal="center" vertical="center"/>
      <protection locked="0"/>
    </xf>
    <xf numFmtId="38" fontId="20" fillId="2" borderId="4" xfId="1" applyFont="1" applyFill="1" applyBorder="1" applyAlignment="1"/>
    <xf numFmtId="38" fontId="20" fillId="2" borderId="0" xfId="1" applyFont="1" applyFill="1" applyBorder="1" applyAlignment="1"/>
    <xf numFmtId="180" fontId="21" fillId="0" borderId="55" xfId="4" applyNumberFormat="1" applyFont="1" applyFill="1" applyBorder="1"/>
    <xf numFmtId="180" fontId="21" fillId="0" borderId="56" xfId="4" applyNumberFormat="1" applyFont="1" applyFill="1" applyBorder="1"/>
    <xf numFmtId="180" fontId="21" fillId="0" borderId="57" xfId="4" applyNumberFormat="1" applyFont="1" applyFill="1" applyBorder="1"/>
    <xf numFmtId="179" fontId="15" fillId="0" borderId="4" xfId="0" applyNumberFormat="1" applyFont="1" applyBorder="1">
      <alignment vertical="center"/>
    </xf>
    <xf numFmtId="179" fontId="15" fillId="0" borderId="0" xfId="0" applyNumberFormat="1" applyFont="1" applyBorder="1">
      <alignment vertical="center"/>
    </xf>
    <xf numFmtId="179" fontId="15" fillId="0" borderId="5" xfId="0" applyNumberFormat="1" applyFont="1" applyBorder="1">
      <alignment vertical="center"/>
    </xf>
    <xf numFmtId="0" fontId="20" fillId="2" borderId="58" xfId="4" applyFont="1" applyFill="1" applyBorder="1"/>
    <xf numFmtId="0" fontId="20" fillId="2" borderId="1" xfId="4" applyFont="1" applyFill="1" applyBorder="1"/>
    <xf numFmtId="177" fontId="8" fillId="2" borderId="4" xfId="1" applyNumberFormat="1" applyFont="1" applyFill="1" applyBorder="1" applyAlignment="1">
      <alignment horizontal="center"/>
    </xf>
    <xf numFmtId="177" fontId="20" fillId="2" borderId="0" xfId="1" applyNumberFormat="1" applyFont="1" applyFill="1" applyBorder="1" applyAlignment="1">
      <alignment horizontal="center"/>
    </xf>
    <xf numFmtId="180" fontId="20" fillId="2" borderId="4" xfId="4" applyNumberFormat="1" applyFont="1" applyFill="1" applyBorder="1"/>
    <xf numFmtId="180" fontId="20" fillId="2" borderId="0" xfId="4" applyNumberFormat="1" applyFont="1" applyFill="1" applyBorder="1"/>
    <xf numFmtId="180" fontId="20" fillId="2" borderId="5" xfId="4" applyNumberFormat="1" applyFont="1" applyFill="1" applyBorder="1"/>
    <xf numFmtId="180" fontId="20" fillId="0" borderId="4" xfId="4" applyNumberFormat="1" applyFont="1" applyFill="1" applyBorder="1"/>
    <xf numFmtId="180" fontId="20" fillId="0" borderId="0" xfId="4" applyNumberFormat="1" applyFont="1" applyFill="1" applyBorder="1"/>
    <xf numFmtId="180" fontId="20" fillId="0" borderId="5" xfId="4" applyNumberFormat="1" applyFont="1" applyFill="1" applyBorder="1"/>
    <xf numFmtId="38" fontId="20" fillId="2" borderId="48" xfId="1" applyFont="1" applyFill="1" applyBorder="1" applyAlignment="1">
      <alignment horizontal="center"/>
    </xf>
    <xf numFmtId="180" fontId="21" fillId="0" borderId="59" xfId="4" applyNumberFormat="1" applyFont="1" applyFill="1" applyBorder="1"/>
    <xf numFmtId="180" fontId="21" fillId="0" borderId="60" xfId="4" applyNumberFormat="1" applyFont="1" applyFill="1" applyBorder="1"/>
    <xf numFmtId="180" fontId="21" fillId="0" borderId="61" xfId="4" applyNumberFormat="1" applyFont="1" applyFill="1" applyBorder="1"/>
    <xf numFmtId="0" fontId="35" fillId="2" borderId="0" xfId="4" applyFont="1" applyFill="1" applyBorder="1"/>
    <xf numFmtId="0" fontId="19" fillId="0" borderId="0" xfId="0" applyFont="1" applyBorder="1" applyAlignment="1">
      <alignment horizontal="right" vertical="center"/>
    </xf>
    <xf numFmtId="179" fontId="15" fillId="0" borderId="58" xfId="0" applyNumberFormat="1" applyFont="1" applyBorder="1">
      <alignment vertical="center"/>
    </xf>
    <xf numFmtId="179" fontId="15" fillId="0" borderId="1" xfId="0" applyNumberFormat="1" applyFont="1" applyBorder="1">
      <alignment vertical="center"/>
    </xf>
    <xf numFmtId="179" fontId="15" fillId="0" borderId="62" xfId="0" applyNumberFormat="1" applyFont="1" applyBorder="1">
      <alignment vertical="center"/>
    </xf>
    <xf numFmtId="38" fontId="20" fillId="2" borderId="13" xfId="1" applyFont="1" applyFill="1" applyBorder="1" applyAlignment="1"/>
    <xf numFmtId="38" fontId="20" fillId="2" borderId="8" xfId="1" applyFont="1" applyFill="1" applyBorder="1" applyAlignment="1"/>
    <xf numFmtId="38" fontId="20" fillId="2" borderId="37" xfId="1" applyFont="1" applyFill="1" applyBorder="1" applyAlignment="1"/>
    <xf numFmtId="177" fontId="20" fillId="2" borderId="4" xfId="1" applyNumberFormat="1" applyFont="1" applyFill="1" applyBorder="1" applyAlignment="1">
      <alignment horizontal="center"/>
    </xf>
    <xf numFmtId="0" fontId="15" fillId="2" borderId="63" xfId="4" applyFont="1" applyFill="1" applyBorder="1" applyAlignment="1">
      <alignment horizontal="center" vertical="center"/>
    </xf>
    <xf numFmtId="0" fontId="15" fillId="2" borderId="56" xfId="4" applyFont="1" applyFill="1" applyBorder="1" applyAlignment="1">
      <alignment horizontal="center" vertical="center"/>
    </xf>
    <xf numFmtId="0" fontId="15" fillId="2" borderId="65" xfId="4" applyFont="1" applyFill="1" applyBorder="1" applyAlignment="1">
      <alignment horizontal="center" vertical="center"/>
    </xf>
    <xf numFmtId="0" fontId="15" fillId="2" borderId="60" xfId="4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38" fontId="14" fillId="0" borderId="70" xfId="0" applyNumberFormat="1" applyFont="1" applyFill="1" applyBorder="1" applyAlignment="1">
      <alignment vertical="center" wrapText="1"/>
    </xf>
    <xf numFmtId="0" fontId="0" fillId="0" borderId="71" xfId="0" applyFill="1" applyBorder="1">
      <alignment vertical="center"/>
    </xf>
    <xf numFmtId="0" fontId="0" fillId="0" borderId="72" xfId="0" applyFill="1" applyBorder="1">
      <alignment vertical="center"/>
    </xf>
    <xf numFmtId="184" fontId="14" fillId="8" borderId="13" xfId="0" applyNumberFormat="1" applyFont="1" applyFill="1" applyBorder="1" applyAlignment="1" applyProtection="1">
      <alignment vertical="center" wrapText="1"/>
      <protection locked="0"/>
    </xf>
    <xf numFmtId="184" fontId="14" fillId="8" borderId="0" xfId="0" applyNumberFormat="1" applyFont="1" applyFill="1" applyBorder="1" applyAlignment="1" applyProtection="1">
      <alignment vertical="center" wrapText="1"/>
      <protection locked="0"/>
    </xf>
    <xf numFmtId="184" fontId="14" fillId="8" borderId="48" xfId="0" applyNumberFormat="1" applyFont="1" applyFill="1" applyBorder="1" applyAlignment="1" applyProtection="1">
      <alignment vertical="center" wrapText="1"/>
      <protection locked="0"/>
    </xf>
    <xf numFmtId="0" fontId="25" fillId="3" borderId="13" xfId="0" applyFont="1" applyFill="1" applyBorder="1" applyAlignment="1">
      <alignment horizontal="center" vertical="center"/>
    </xf>
    <xf numFmtId="0" fontId="25" fillId="3" borderId="6" xfId="0" applyFont="1" applyFill="1" applyBorder="1" applyAlignment="1">
      <alignment horizontal="center" vertical="center"/>
    </xf>
    <xf numFmtId="0" fontId="25" fillId="3" borderId="8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27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5" fillId="3" borderId="45" xfId="0" applyFont="1" applyFill="1" applyBorder="1" applyAlignment="1">
      <alignment horizontal="center" vertical="center"/>
    </xf>
    <xf numFmtId="38" fontId="25" fillId="3" borderId="8" xfId="1" applyFont="1" applyFill="1" applyBorder="1" applyAlignment="1">
      <alignment horizontal="center" vertical="center"/>
    </xf>
    <xf numFmtId="38" fontId="25" fillId="3" borderId="37" xfId="1" applyFont="1" applyFill="1" applyBorder="1" applyAlignment="1">
      <alignment horizontal="center" vertical="center"/>
    </xf>
    <xf numFmtId="38" fontId="25" fillId="3" borderId="2" xfId="1" applyFont="1" applyFill="1" applyBorder="1" applyAlignment="1">
      <alignment horizontal="center" vertical="center"/>
    </xf>
    <xf numFmtId="38" fontId="25" fillId="3" borderId="44" xfId="1" applyFont="1" applyFill="1" applyBorder="1" applyAlignment="1">
      <alignment horizontal="center" vertical="center"/>
    </xf>
    <xf numFmtId="184" fontId="14" fillId="8" borderId="20" xfId="0" applyNumberFormat="1" applyFont="1" applyFill="1" applyBorder="1" applyAlignment="1" applyProtection="1">
      <alignment vertical="center" wrapText="1"/>
      <protection locked="0"/>
    </xf>
    <xf numFmtId="184" fontId="14" fillId="8" borderId="18" xfId="0" applyNumberFormat="1" applyFont="1" applyFill="1" applyBorder="1" applyAlignment="1" applyProtection="1">
      <alignment vertical="center" wrapText="1"/>
      <protection locked="0"/>
    </xf>
    <xf numFmtId="184" fontId="14" fillId="8" borderId="9" xfId="0" applyNumberFormat="1" applyFont="1" applyFill="1" applyBorder="1" applyAlignment="1" applyProtection="1">
      <alignment vertical="center" wrapText="1"/>
      <protection locked="0"/>
    </xf>
    <xf numFmtId="184" fontId="14" fillId="8" borderId="8" xfId="0" applyNumberFormat="1" applyFont="1" applyFill="1" applyBorder="1" applyAlignment="1" applyProtection="1">
      <alignment vertical="center" wrapText="1"/>
      <protection locked="0"/>
    </xf>
    <xf numFmtId="184" fontId="14" fillId="8" borderId="37" xfId="0" applyNumberFormat="1" applyFont="1" applyFill="1" applyBorder="1" applyAlignment="1" applyProtection="1">
      <alignment vertical="center" wrapText="1"/>
      <protection locked="0"/>
    </xf>
    <xf numFmtId="0" fontId="14" fillId="8" borderId="20" xfId="0" applyFont="1" applyFill="1" applyBorder="1" applyAlignment="1" applyProtection="1">
      <alignment vertical="center" wrapText="1"/>
      <protection locked="0"/>
    </xf>
    <xf numFmtId="0" fontId="14" fillId="8" borderId="18" xfId="0" applyFont="1" applyFill="1" applyBorder="1" applyAlignment="1" applyProtection="1">
      <alignment vertical="center" wrapText="1"/>
      <protection locked="0"/>
    </xf>
    <xf numFmtId="0" fontId="14" fillId="8" borderId="9" xfId="0" applyFont="1" applyFill="1" applyBorder="1" applyAlignment="1" applyProtection="1">
      <alignment vertical="center" wrapText="1"/>
      <protection locked="0"/>
    </xf>
    <xf numFmtId="184" fontId="14" fillId="8" borderId="21" xfId="0" applyNumberFormat="1" applyFont="1" applyFill="1" applyBorder="1" applyAlignment="1" applyProtection="1">
      <alignment vertical="center" wrapText="1"/>
      <protection locked="0"/>
    </xf>
    <xf numFmtId="184" fontId="14" fillId="8" borderId="26" xfId="0" applyNumberFormat="1" applyFont="1" applyFill="1" applyBorder="1" applyAlignment="1" applyProtection="1">
      <alignment vertical="center" wrapText="1"/>
      <protection locked="0"/>
    </xf>
    <xf numFmtId="184" fontId="14" fillId="8" borderId="39" xfId="0" applyNumberFormat="1" applyFont="1" applyFill="1" applyBorder="1" applyAlignment="1" applyProtection="1">
      <alignment vertical="center" wrapText="1"/>
      <protection locked="0"/>
    </xf>
    <xf numFmtId="0" fontId="14" fillId="0" borderId="51" xfId="0" applyFont="1" applyBorder="1">
      <alignment vertical="center"/>
    </xf>
    <xf numFmtId="0" fontId="14" fillId="0" borderId="52" xfId="0" applyFont="1" applyBorder="1">
      <alignment vertical="center"/>
    </xf>
    <xf numFmtId="0" fontId="14" fillId="0" borderId="26" xfId="0" applyFont="1" applyBorder="1" applyAlignment="1">
      <alignment vertical="center" wrapText="1"/>
    </xf>
    <xf numFmtId="0" fontId="14" fillId="0" borderId="39" xfId="0" applyFont="1" applyBorder="1" applyAlignment="1">
      <alignment vertical="center" wrapText="1"/>
    </xf>
    <xf numFmtId="38" fontId="14" fillId="0" borderId="20" xfId="1" applyFont="1" applyFill="1" applyBorder="1" applyAlignment="1">
      <alignment vertical="center" wrapText="1"/>
    </xf>
    <xf numFmtId="38" fontId="14" fillId="0" borderId="18" xfId="1" applyFont="1" applyFill="1" applyBorder="1" applyAlignment="1">
      <alignment vertical="center" wrapText="1"/>
    </xf>
    <xf numFmtId="38" fontId="14" fillId="0" borderId="9" xfId="1" applyFont="1" applyFill="1" applyBorder="1" applyAlignment="1">
      <alignment vertical="center" wrapText="1"/>
    </xf>
    <xf numFmtId="38" fontId="14" fillId="0" borderId="19" xfId="1" applyFont="1" applyFill="1" applyBorder="1" applyAlignment="1">
      <alignment vertical="center" wrapText="1"/>
    </xf>
    <xf numFmtId="38" fontId="14" fillId="0" borderId="51" xfId="1" applyFont="1" applyFill="1" applyBorder="1" applyAlignment="1">
      <alignment vertical="center" wrapText="1"/>
    </xf>
    <xf numFmtId="38" fontId="14" fillId="0" borderId="52" xfId="1" applyFont="1" applyFill="1" applyBorder="1" applyAlignment="1">
      <alignment vertical="center" wrapText="1"/>
    </xf>
    <xf numFmtId="180" fontId="21" fillId="0" borderId="73" xfId="2" applyNumberFormat="1" applyFont="1" applyFill="1" applyBorder="1">
      <alignment vertical="center"/>
    </xf>
    <xf numFmtId="180" fontId="21" fillId="0" borderId="74" xfId="2" applyNumberFormat="1" applyFont="1" applyFill="1" applyBorder="1">
      <alignment vertical="center"/>
    </xf>
    <xf numFmtId="180" fontId="21" fillId="0" borderId="7" xfId="2" applyNumberFormat="1" applyFont="1" applyFill="1" applyBorder="1">
      <alignment vertical="center"/>
    </xf>
    <xf numFmtId="38" fontId="14" fillId="0" borderId="67" xfId="1" applyFont="1" applyFill="1" applyBorder="1" applyAlignment="1">
      <alignment vertical="center" wrapText="1"/>
    </xf>
    <xf numFmtId="38" fontId="14" fillId="0" borderId="68" xfId="1" applyFont="1" applyFill="1" applyBorder="1" applyAlignment="1">
      <alignment vertical="center" wrapText="1"/>
    </xf>
    <xf numFmtId="38" fontId="14" fillId="0" borderId="69" xfId="1" applyFont="1" applyFill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8" borderId="21" xfId="0" applyFont="1" applyFill="1" applyBorder="1" applyAlignment="1" applyProtection="1">
      <alignment vertical="center" wrapText="1"/>
      <protection locked="0"/>
    </xf>
    <xf numFmtId="0" fontId="14" fillId="8" borderId="26" xfId="0" applyFont="1" applyFill="1" applyBorder="1" applyAlignment="1" applyProtection="1">
      <alignment vertical="center" wrapText="1"/>
      <protection locked="0"/>
    </xf>
    <xf numFmtId="0" fontId="14" fillId="8" borderId="39" xfId="0" applyFont="1" applyFill="1" applyBorder="1" applyAlignment="1" applyProtection="1">
      <alignment vertical="center" wrapText="1"/>
      <protection locked="0"/>
    </xf>
    <xf numFmtId="0" fontId="14" fillId="8" borderId="51" xfId="0" applyFont="1" applyFill="1" applyBorder="1" applyProtection="1">
      <alignment vertical="center"/>
      <protection locked="0"/>
    </xf>
    <xf numFmtId="0" fontId="14" fillId="8" borderId="52" xfId="0" applyFont="1" applyFill="1" applyBorder="1" applyProtection="1">
      <alignment vertical="center"/>
      <protection locked="0"/>
    </xf>
    <xf numFmtId="38" fontId="14" fillId="8" borderId="31" xfId="1" applyFont="1" applyFill="1" applyBorder="1" applyAlignment="1" applyProtection="1">
      <alignment vertical="center" wrapText="1"/>
      <protection locked="0"/>
    </xf>
    <xf numFmtId="38" fontId="14" fillId="8" borderId="30" xfId="1" applyFont="1" applyFill="1" applyBorder="1" applyAlignment="1" applyProtection="1">
      <alignment vertical="center" wrapText="1"/>
      <protection locked="0"/>
    </xf>
    <xf numFmtId="38" fontId="25" fillId="3" borderId="28" xfId="1" applyFont="1" applyFill="1" applyBorder="1" applyAlignment="1">
      <alignment horizontal="center" vertical="center"/>
    </xf>
    <xf numFmtId="38" fontId="14" fillId="8" borderId="29" xfId="1" applyFont="1" applyFill="1" applyBorder="1" applyAlignment="1" applyProtection="1">
      <alignment vertical="center" wrapText="1"/>
      <protection locked="0"/>
    </xf>
    <xf numFmtId="38" fontId="25" fillId="3" borderId="27" xfId="1" applyFont="1" applyFill="1" applyBorder="1" applyAlignment="1">
      <alignment horizontal="center" vertical="center"/>
    </xf>
    <xf numFmtId="38" fontId="25" fillId="3" borderId="45" xfId="1" applyFont="1" applyFill="1" applyBorder="1" applyAlignment="1">
      <alignment horizontal="center" vertical="center"/>
    </xf>
    <xf numFmtId="38" fontId="14" fillId="8" borderId="19" xfId="1" applyFont="1" applyFill="1" applyBorder="1" applyAlignment="1" applyProtection="1">
      <alignment vertical="center" wrapText="1"/>
      <protection locked="0"/>
    </xf>
    <xf numFmtId="38" fontId="14" fillId="8" borderId="52" xfId="1" applyFont="1" applyFill="1" applyBorder="1" applyAlignment="1" applyProtection="1">
      <alignment vertical="center" wrapText="1"/>
      <protection locked="0"/>
    </xf>
    <xf numFmtId="38" fontId="14" fillId="8" borderId="20" xfId="1" applyFont="1" applyFill="1" applyBorder="1" applyAlignment="1" applyProtection="1">
      <alignment vertical="center" wrapText="1"/>
      <protection locked="0"/>
    </xf>
    <xf numFmtId="38" fontId="14" fillId="8" borderId="9" xfId="1" applyFont="1" applyFill="1" applyBorder="1" applyAlignment="1" applyProtection="1">
      <alignment vertical="center" wrapText="1"/>
      <protection locked="0"/>
    </xf>
    <xf numFmtId="0" fontId="14" fillId="8" borderId="30" xfId="0" applyFont="1" applyFill="1" applyBorder="1" applyAlignment="1" applyProtection="1">
      <alignment vertical="center" wrapText="1"/>
      <protection locked="0"/>
    </xf>
    <xf numFmtId="0" fontId="14" fillId="8" borderId="31" xfId="0" applyFont="1" applyFill="1" applyBorder="1" applyAlignment="1" applyProtection="1">
      <alignment vertical="center" wrapText="1"/>
      <protection locked="0"/>
    </xf>
    <xf numFmtId="0" fontId="23" fillId="8" borderId="30" xfId="0" applyFont="1" applyFill="1" applyBorder="1" applyProtection="1">
      <alignment vertical="center"/>
      <protection locked="0"/>
    </xf>
    <xf numFmtId="0" fontId="25" fillId="0" borderId="29" xfId="0" applyFont="1" applyBorder="1" applyAlignment="1">
      <alignment vertical="center" wrapText="1"/>
    </xf>
    <xf numFmtId="0" fontId="25" fillId="0" borderId="30" xfId="0" applyFont="1" applyBorder="1" applyAlignment="1">
      <alignment vertical="center" wrapText="1"/>
    </xf>
    <xf numFmtId="0" fontId="14" fillId="8" borderId="13" xfId="0" applyFont="1" applyFill="1" applyBorder="1" applyAlignment="1" applyProtection="1">
      <alignment vertical="top"/>
      <protection locked="0"/>
    </xf>
    <xf numFmtId="0" fontId="14" fillId="8" borderId="8" xfId="0" applyFont="1" applyFill="1" applyBorder="1" applyAlignment="1" applyProtection="1">
      <alignment vertical="top"/>
      <protection locked="0"/>
    </xf>
    <xf numFmtId="0" fontId="14" fillId="8" borderId="37" xfId="0" applyFont="1" applyFill="1" applyBorder="1" applyAlignment="1" applyProtection="1">
      <alignment vertical="top"/>
      <protection locked="0"/>
    </xf>
    <xf numFmtId="0" fontId="14" fillId="8" borderId="4" xfId="0" applyFont="1" applyFill="1" applyBorder="1" applyAlignment="1" applyProtection="1">
      <alignment vertical="top"/>
      <protection locked="0"/>
    </xf>
    <xf numFmtId="0" fontId="14" fillId="8" borderId="0" xfId="0" applyFont="1" applyFill="1" applyBorder="1" applyAlignment="1" applyProtection="1">
      <alignment vertical="top"/>
      <protection locked="0"/>
    </xf>
    <xf numFmtId="0" fontId="14" fillId="8" borderId="48" xfId="0" applyFont="1" applyFill="1" applyBorder="1" applyAlignment="1" applyProtection="1">
      <alignment vertical="top"/>
      <protection locked="0"/>
    </xf>
    <xf numFmtId="0" fontId="14" fillId="8" borderId="6" xfId="0" applyFont="1" applyFill="1" applyBorder="1" applyAlignment="1" applyProtection="1">
      <alignment vertical="top"/>
      <protection locked="0"/>
    </xf>
    <xf numFmtId="0" fontId="14" fillId="8" borderId="2" xfId="0" applyFont="1" applyFill="1" applyBorder="1" applyAlignment="1" applyProtection="1">
      <alignment vertical="top"/>
      <protection locked="0"/>
    </xf>
    <xf numFmtId="0" fontId="14" fillId="8" borderId="44" xfId="0" applyFont="1" applyFill="1" applyBorder="1" applyAlignment="1" applyProtection="1">
      <alignment vertical="top"/>
      <protection locked="0"/>
    </xf>
    <xf numFmtId="0" fontId="14" fillId="3" borderId="28" xfId="0" applyFont="1" applyFill="1" applyBorder="1" applyAlignment="1">
      <alignment horizontal="center" vertical="center"/>
    </xf>
    <xf numFmtId="0" fontId="23" fillId="0" borderId="29" xfId="0" applyFont="1" applyBorder="1">
      <alignment vertical="center"/>
    </xf>
    <xf numFmtId="0" fontId="23" fillId="0" borderId="30" xfId="0" applyFont="1" applyBorder="1">
      <alignment vertical="center"/>
    </xf>
    <xf numFmtId="0" fontId="23" fillId="8" borderId="31" xfId="0" applyFont="1" applyFill="1" applyBorder="1" applyProtection="1">
      <alignment vertical="center"/>
      <protection locked="0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40" fillId="4" borderId="13" xfId="3" applyFont="1" applyFill="1" applyBorder="1" applyAlignment="1">
      <alignment horizontal="center" vertical="center"/>
    </xf>
    <xf numFmtId="0" fontId="40" fillId="4" borderId="8" xfId="3" applyFont="1" applyFill="1" applyBorder="1" applyAlignment="1">
      <alignment horizontal="center" vertical="center"/>
    </xf>
    <xf numFmtId="0" fontId="19" fillId="8" borderId="2" xfId="4" applyFont="1" applyFill="1" applyBorder="1" applyAlignment="1" applyProtection="1">
      <alignment vertical="center"/>
      <protection locked="0"/>
    </xf>
    <xf numFmtId="0" fontId="15" fillId="6" borderId="55" xfId="4" applyFont="1" applyFill="1" applyBorder="1" applyAlignment="1">
      <alignment horizontal="center" vertical="center"/>
    </xf>
    <xf numFmtId="0" fontId="15" fillId="6" borderId="56" xfId="4" applyFont="1" applyFill="1" applyBorder="1" applyAlignment="1">
      <alignment horizontal="center" vertical="center"/>
    </xf>
    <xf numFmtId="0" fontId="15" fillId="6" borderId="57" xfId="4" applyFont="1" applyFill="1" applyBorder="1" applyAlignment="1">
      <alignment horizontal="center" vertical="center"/>
    </xf>
    <xf numFmtId="0" fontId="20" fillId="2" borderId="3" xfId="4" applyFont="1" applyFill="1" applyBorder="1"/>
    <xf numFmtId="0" fontId="15" fillId="6" borderId="63" xfId="4" applyFont="1" applyFill="1" applyBorder="1" applyAlignment="1">
      <alignment horizontal="center" vertical="center"/>
    </xf>
    <xf numFmtId="0" fontId="15" fillId="6" borderId="64" xfId="4" applyFont="1" applyFill="1" applyBorder="1" applyAlignment="1">
      <alignment horizontal="center" vertical="center"/>
    </xf>
    <xf numFmtId="38" fontId="14" fillId="3" borderId="13" xfId="1" applyFont="1" applyFill="1" applyBorder="1" applyAlignment="1">
      <alignment horizontal="center" vertical="center"/>
    </xf>
    <xf numFmtId="38" fontId="14" fillId="3" borderId="8" xfId="1" applyFont="1" applyFill="1" applyBorder="1" applyAlignment="1">
      <alignment horizontal="center" vertical="center"/>
    </xf>
    <xf numFmtId="38" fontId="14" fillId="3" borderId="37" xfId="1" applyFont="1" applyFill="1" applyBorder="1" applyAlignment="1">
      <alignment horizontal="center" vertical="center"/>
    </xf>
    <xf numFmtId="38" fontId="14" fillId="3" borderId="4" xfId="1" applyFont="1" applyFill="1" applyBorder="1" applyAlignment="1">
      <alignment horizontal="center" vertical="center"/>
    </xf>
    <xf numFmtId="38" fontId="14" fillId="3" borderId="0" xfId="1" applyFont="1" applyFill="1" applyBorder="1" applyAlignment="1">
      <alignment horizontal="center" vertical="center"/>
    </xf>
    <xf numFmtId="38" fontId="14" fillId="3" borderId="48" xfId="1" applyFont="1" applyFill="1" applyBorder="1" applyAlignment="1">
      <alignment horizontal="center" vertical="center"/>
    </xf>
    <xf numFmtId="38" fontId="14" fillId="3" borderId="6" xfId="1" applyFont="1" applyFill="1" applyBorder="1" applyAlignment="1">
      <alignment horizontal="center" vertical="center"/>
    </xf>
    <xf numFmtId="38" fontId="14" fillId="3" borderId="2" xfId="1" applyFont="1" applyFill="1" applyBorder="1" applyAlignment="1">
      <alignment horizontal="center" vertical="center"/>
    </xf>
    <xf numFmtId="38" fontId="14" fillId="3" borderId="44" xfId="1" applyFont="1" applyFill="1" applyBorder="1" applyAlignment="1">
      <alignment horizontal="center" vertical="center"/>
    </xf>
    <xf numFmtId="0" fontId="27" fillId="0" borderId="0" xfId="0" applyFont="1" applyBorder="1" applyAlignment="1">
      <alignment vertical="top" wrapText="1"/>
    </xf>
    <xf numFmtId="0" fontId="0" fillId="0" borderId="80" xfId="0" applyFill="1" applyBorder="1">
      <alignment vertical="center"/>
    </xf>
    <xf numFmtId="0" fontId="0" fillId="0" borderId="81" xfId="0" applyFill="1" applyBorder="1">
      <alignment vertical="center"/>
    </xf>
    <xf numFmtId="0" fontId="14" fillId="2" borderId="0" xfId="0" applyFont="1" applyFill="1" applyBorder="1" applyAlignment="1">
      <alignment horizontal="right" vertical="center"/>
    </xf>
    <xf numFmtId="0" fontId="14" fillId="2" borderId="77" xfId="0" applyFont="1" applyFill="1" applyBorder="1" applyAlignment="1">
      <alignment horizontal="right" vertical="center"/>
    </xf>
    <xf numFmtId="0" fontId="14" fillId="8" borderId="27" xfId="0" applyFont="1" applyFill="1" applyBorder="1" applyAlignment="1" applyProtection="1">
      <alignment vertical="top" wrapText="1"/>
      <protection locked="0"/>
    </xf>
    <xf numFmtId="0" fontId="14" fillId="8" borderId="3" xfId="0" applyFont="1" applyFill="1" applyBorder="1" applyAlignment="1" applyProtection="1">
      <alignment vertical="top" wrapText="1"/>
      <protection locked="0"/>
    </xf>
    <xf numFmtId="0" fontId="14" fillId="8" borderId="45" xfId="0" applyFont="1" applyFill="1" applyBorder="1" applyAlignment="1" applyProtection="1">
      <alignment vertical="top" wrapText="1"/>
      <protection locked="0"/>
    </xf>
    <xf numFmtId="0" fontId="14" fillId="8" borderId="35" xfId="0" applyFont="1" applyFill="1" applyBorder="1" applyAlignment="1" applyProtection="1">
      <alignment vertical="center" wrapText="1"/>
      <protection locked="0"/>
    </xf>
    <xf numFmtId="38" fontId="25" fillId="3" borderId="3" xfId="1" applyFont="1" applyFill="1" applyBorder="1" applyAlignment="1">
      <alignment horizontal="center" vertical="center"/>
    </xf>
    <xf numFmtId="38" fontId="14" fillId="0" borderId="41" xfId="1" applyFont="1" applyFill="1" applyBorder="1" applyAlignment="1">
      <alignment vertical="center" wrapText="1"/>
    </xf>
    <xf numFmtId="38" fontId="14" fillId="0" borderId="42" xfId="1" applyFont="1" applyFill="1" applyBorder="1" applyAlignment="1">
      <alignment vertical="center" wrapText="1"/>
    </xf>
    <xf numFmtId="38" fontId="14" fillId="0" borderId="43" xfId="1" applyFont="1" applyFill="1" applyBorder="1" applyAlignment="1">
      <alignment vertical="center" wrapText="1"/>
    </xf>
    <xf numFmtId="184" fontId="14" fillId="8" borderId="35" xfId="1" applyNumberFormat="1" applyFont="1" applyFill="1" applyBorder="1" applyAlignment="1" applyProtection="1">
      <alignment vertical="center" wrapText="1"/>
      <protection locked="0"/>
    </xf>
    <xf numFmtId="0" fontId="26" fillId="3" borderId="27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45" xfId="0" applyFont="1" applyFill="1" applyBorder="1" applyAlignment="1">
      <alignment horizontal="center" vertical="center" wrapText="1"/>
    </xf>
    <xf numFmtId="0" fontId="14" fillId="8" borderId="19" xfId="0" applyFont="1" applyFill="1" applyBorder="1" applyAlignment="1" applyProtection="1">
      <alignment vertical="center" wrapText="1"/>
      <protection locked="0"/>
    </xf>
    <xf numFmtId="0" fontId="14" fillId="8" borderId="51" xfId="0" applyFont="1" applyFill="1" applyBorder="1" applyAlignment="1" applyProtection="1">
      <alignment vertical="center" wrapText="1"/>
      <protection locked="0"/>
    </xf>
    <xf numFmtId="0" fontId="14" fillId="8" borderId="52" xfId="0" applyFont="1" applyFill="1" applyBorder="1" applyAlignment="1" applyProtection="1">
      <alignment vertical="center" wrapText="1"/>
      <protection locked="0"/>
    </xf>
    <xf numFmtId="0" fontId="14" fillId="0" borderId="50" xfId="0" applyFont="1" applyBorder="1" applyAlignment="1">
      <alignment vertical="center" wrapText="1"/>
    </xf>
    <xf numFmtId="184" fontId="14" fillId="8" borderId="4" xfId="0" applyNumberFormat="1" applyFont="1" applyFill="1" applyBorder="1" applyAlignment="1" applyProtection="1">
      <alignment vertical="center" wrapText="1"/>
      <protection locked="0"/>
    </xf>
    <xf numFmtId="184" fontId="14" fillId="8" borderId="21" xfId="0" applyNumberFormat="1" applyFont="1" applyFill="1" applyBorder="1" applyAlignment="1">
      <alignment vertical="center" wrapText="1"/>
    </xf>
    <xf numFmtId="184" fontId="14" fillId="8" borderId="26" xfId="0" applyNumberFormat="1" applyFont="1" applyFill="1" applyBorder="1" applyAlignment="1">
      <alignment vertical="center" wrapText="1"/>
    </xf>
    <xf numFmtId="184" fontId="14" fillId="8" borderId="39" xfId="0" applyNumberFormat="1" applyFont="1" applyFill="1" applyBorder="1" applyAlignment="1">
      <alignment vertical="center" wrapText="1"/>
    </xf>
    <xf numFmtId="184" fontId="14" fillId="8" borderId="19" xfId="1" applyNumberFormat="1" applyFont="1" applyFill="1" applyBorder="1" applyAlignment="1" applyProtection="1">
      <alignment vertical="center" wrapText="1"/>
      <protection locked="0"/>
    </xf>
    <xf numFmtId="184" fontId="14" fillId="8" borderId="52" xfId="1" applyNumberFormat="1" applyFont="1" applyFill="1" applyBorder="1" applyAlignment="1" applyProtection="1">
      <alignment vertical="center" wrapText="1"/>
      <protection locked="0"/>
    </xf>
    <xf numFmtId="0" fontId="14" fillId="3" borderId="1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49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37" xfId="0" applyFont="1" applyFill="1" applyBorder="1" applyAlignment="1">
      <alignment horizontal="center" vertical="center"/>
    </xf>
    <xf numFmtId="0" fontId="14" fillId="3" borderId="78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/>
    </xf>
    <xf numFmtId="0" fontId="14" fillId="3" borderId="7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44" xfId="0" applyFont="1" applyFill="1" applyBorder="1" applyAlignment="1">
      <alignment horizontal="center" vertical="center"/>
    </xf>
    <xf numFmtId="0" fontId="26" fillId="3" borderId="27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6" fillId="3" borderId="45" xfId="0" applyFont="1" applyFill="1" applyBorder="1" applyAlignment="1">
      <alignment horizontal="center" vertical="center"/>
    </xf>
    <xf numFmtId="0" fontId="26" fillId="3" borderId="19" xfId="0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/>
    </xf>
    <xf numFmtId="0" fontId="26" fillId="3" borderId="37" xfId="0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0" fontId="14" fillId="0" borderId="36" xfId="0" applyFont="1" applyBorder="1" applyAlignment="1">
      <alignment vertical="center" wrapText="1"/>
    </xf>
    <xf numFmtId="0" fontId="14" fillId="0" borderId="36" xfId="0" applyFont="1" applyBorder="1">
      <alignment vertical="center"/>
    </xf>
    <xf numFmtId="0" fontId="26" fillId="3" borderId="51" xfId="0" applyFont="1" applyFill="1" applyBorder="1" applyAlignment="1">
      <alignment horizontal="center" vertical="center"/>
    </xf>
    <xf numFmtId="0" fontId="26" fillId="3" borderId="52" xfId="0" applyFont="1" applyFill="1" applyBorder="1" applyAlignment="1">
      <alignment horizontal="center" vertical="center"/>
    </xf>
    <xf numFmtId="0" fontId="14" fillId="8" borderId="50" xfId="0" applyFont="1" applyFill="1" applyBorder="1" applyAlignment="1" applyProtection="1">
      <alignment vertical="center" wrapText="1"/>
      <protection locked="0"/>
    </xf>
    <xf numFmtId="0" fontId="14" fillId="0" borderId="47" xfId="0" applyFont="1" applyBorder="1" applyAlignment="1">
      <alignment vertical="center" wrapText="1"/>
    </xf>
    <xf numFmtId="0" fontId="14" fillId="0" borderId="10" xfId="0" applyFont="1" applyBorder="1">
      <alignment vertical="center"/>
    </xf>
    <xf numFmtId="0" fontId="14" fillId="0" borderId="42" xfId="0" applyFont="1" applyBorder="1">
      <alignment vertical="center"/>
    </xf>
    <xf numFmtId="0" fontId="14" fillId="0" borderId="43" xfId="0" applyFont="1" applyBorder="1">
      <alignment vertical="center"/>
    </xf>
    <xf numFmtId="0" fontId="23" fillId="2" borderId="2" xfId="0" applyFont="1" applyFill="1" applyBorder="1">
      <alignment vertical="center"/>
    </xf>
    <xf numFmtId="0" fontId="23" fillId="0" borderId="2" xfId="0" applyFont="1" applyBorder="1">
      <alignment vertical="center"/>
    </xf>
    <xf numFmtId="38" fontId="14" fillId="8" borderId="46" xfId="1" applyFont="1" applyFill="1" applyBorder="1" applyAlignment="1" applyProtection="1">
      <alignment vertical="center" wrapText="1"/>
      <protection locked="0"/>
    </xf>
    <xf numFmtId="38" fontId="14" fillId="8" borderId="76" xfId="1" applyFont="1" applyFill="1" applyBorder="1" applyAlignment="1" applyProtection="1">
      <alignment vertical="center" wrapText="1"/>
      <protection locked="0"/>
    </xf>
    <xf numFmtId="38" fontId="26" fillId="3" borderId="27" xfId="1" applyFont="1" applyFill="1" applyBorder="1" applyAlignment="1">
      <alignment horizontal="center" vertical="center" wrapText="1"/>
    </xf>
    <xf numFmtId="38" fontId="26" fillId="3" borderId="3" xfId="1" applyFont="1" applyFill="1" applyBorder="1" applyAlignment="1">
      <alignment horizontal="center" vertical="center" wrapText="1"/>
    </xf>
    <xf numFmtId="38" fontId="26" fillId="3" borderId="45" xfId="1" applyFont="1" applyFill="1" applyBorder="1" applyAlignment="1">
      <alignment horizontal="center" vertical="center" wrapText="1"/>
    </xf>
    <xf numFmtId="184" fontId="14" fillId="8" borderId="20" xfId="1" applyNumberFormat="1" applyFont="1" applyFill="1" applyBorder="1" applyAlignment="1" applyProtection="1">
      <alignment vertical="center" wrapText="1"/>
      <protection locked="0"/>
    </xf>
    <xf numFmtId="184" fontId="14" fillId="8" borderId="9" xfId="1" applyNumberFormat="1" applyFont="1" applyFill="1" applyBorder="1" applyAlignment="1" applyProtection="1">
      <alignment vertical="center" wrapText="1"/>
      <protection locked="0"/>
    </xf>
    <xf numFmtId="0" fontId="14" fillId="8" borderId="29" xfId="0" applyFont="1" applyFill="1" applyBorder="1" applyProtection="1">
      <alignment vertical="center"/>
      <protection locked="0"/>
    </xf>
    <xf numFmtId="0" fontId="14" fillId="8" borderId="30" xfId="0" applyFont="1" applyFill="1" applyBorder="1" applyProtection="1">
      <alignment vertical="center"/>
      <protection locked="0"/>
    </xf>
    <xf numFmtId="0" fontId="14" fillId="8" borderId="31" xfId="0" applyFont="1" applyFill="1" applyBorder="1" applyProtection="1">
      <alignment vertical="center"/>
      <protection locked="0"/>
    </xf>
    <xf numFmtId="38" fontId="14" fillId="0" borderId="21" xfId="1" applyFont="1" applyFill="1" applyBorder="1" applyAlignment="1">
      <alignment vertical="center" wrapText="1"/>
    </xf>
    <xf numFmtId="38" fontId="14" fillId="0" borderId="26" xfId="1" applyFont="1" applyFill="1" applyBorder="1" applyAlignment="1">
      <alignment vertical="center" wrapText="1"/>
    </xf>
    <xf numFmtId="38" fontId="14" fillId="0" borderId="39" xfId="1" applyFont="1" applyFill="1" applyBorder="1" applyAlignment="1">
      <alignment vertical="center" wrapText="1"/>
    </xf>
    <xf numFmtId="0" fontId="14" fillId="0" borderId="8" xfId="0" applyFont="1" applyBorder="1" applyAlignment="1">
      <alignment horizontal="right" vertical="center"/>
    </xf>
    <xf numFmtId="0" fontId="14" fillId="0" borderId="77" xfId="0" applyFont="1" applyBorder="1" applyAlignment="1">
      <alignment horizontal="right" vertical="center"/>
    </xf>
    <xf numFmtId="0" fontId="14" fillId="8" borderId="36" xfId="0" applyFont="1" applyFill="1" applyBorder="1" applyProtection="1">
      <alignment vertical="center"/>
      <protection locked="0"/>
    </xf>
    <xf numFmtId="0" fontId="14" fillId="0" borderId="27" xfId="3" applyFont="1" applyFill="1" applyBorder="1" applyAlignment="1">
      <alignment horizontal="right" vertical="center"/>
    </xf>
    <xf numFmtId="0" fontId="14" fillId="0" borderId="45" xfId="3" applyFont="1" applyFill="1" applyBorder="1" applyAlignment="1">
      <alignment horizontal="right" vertical="center"/>
    </xf>
    <xf numFmtId="38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80" fontId="47" fillId="0" borderId="4" xfId="4" applyNumberFormat="1" applyFont="1" applyFill="1" applyBorder="1"/>
    <xf numFmtId="180" fontId="47" fillId="0" borderId="0" xfId="4" applyNumberFormat="1" applyFont="1" applyFill="1" applyBorder="1"/>
    <xf numFmtId="180" fontId="47" fillId="0" borderId="5" xfId="4" applyNumberFormat="1" applyFont="1" applyFill="1" applyBorder="1"/>
    <xf numFmtId="179" fontId="47" fillId="0" borderId="4" xfId="0" applyNumberFormat="1" applyFont="1" applyBorder="1" applyAlignment="1">
      <alignment horizontal="center" vertical="center"/>
    </xf>
    <xf numFmtId="179" fontId="47" fillId="0" borderId="0" xfId="0" applyNumberFormat="1" applyFont="1" applyBorder="1" applyAlignment="1">
      <alignment horizontal="center" vertical="center"/>
    </xf>
    <xf numFmtId="179" fontId="47" fillId="0" borderId="5" xfId="0" applyNumberFormat="1" applyFont="1" applyBorder="1" applyAlignment="1">
      <alignment horizontal="center" vertical="center"/>
    </xf>
    <xf numFmtId="180" fontId="47" fillId="0" borderId="4" xfId="4" applyNumberFormat="1" applyFont="1" applyFill="1" applyBorder="1" applyAlignment="1">
      <alignment vertical="center"/>
    </xf>
    <xf numFmtId="180" fontId="47" fillId="0" borderId="0" xfId="4" applyNumberFormat="1" applyFont="1" applyFill="1" applyBorder="1" applyAlignment="1">
      <alignment vertical="center"/>
    </xf>
    <xf numFmtId="180" fontId="47" fillId="0" borderId="5" xfId="4" applyNumberFormat="1" applyFont="1" applyFill="1" applyBorder="1" applyAlignment="1">
      <alignment vertical="center"/>
    </xf>
    <xf numFmtId="38" fontId="45" fillId="0" borderId="73" xfId="1" applyFont="1" applyFill="1" applyBorder="1" applyAlignment="1">
      <alignment horizontal="right" vertical="center" indent="1"/>
    </xf>
    <xf numFmtId="38" fontId="45" fillId="0" borderId="74" xfId="1" applyFont="1" applyFill="1" applyBorder="1" applyAlignment="1">
      <alignment horizontal="right" vertical="center" indent="1"/>
    </xf>
    <xf numFmtId="38" fontId="45" fillId="0" borderId="7" xfId="1" applyFont="1" applyFill="1" applyBorder="1" applyAlignment="1">
      <alignment horizontal="right" vertical="center" indent="1"/>
    </xf>
    <xf numFmtId="38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80" fontId="47" fillId="2" borderId="55" xfId="4" applyNumberFormat="1" applyFont="1" applyFill="1" applyBorder="1"/>
    <xf numFmtId="180" fontId="47" fillId="2" borderId="56" xfId="4" applyNumberFormat="1" applyFont="1" applyFill="1" applyBorder="1"/>
    <xf numFmtId="180" fontId="47" fillId="2" borderId="57" xfId="4" applyNumberFormat="1" applyFont="1" applyFill="1" applyBorder="1"/>
    <xf numFmtId="180" fontId="47" fillId="2" borderId="59" xfId="4" applyNumberFormat="1" applyFont="1" applyFill="1" applyBorder="1"/>
    <xf numFmtId="180" fontId="47" fillId="2" borderId="60" xfId="4" applyNumberFormat="1" applyFont="1" applyFill="1" applyBorder="1"/>
    <xf numFmtId="180" fontId="47" fillId="2" borderId="61" xfId="4" applyNumberFormat="1" applyFont="1" applyFill="1" applyBorder="1"/>
    <xf numFmtId="0" fontId="45" fillId="2" borderId="4" xfId="1" applyNumberFormat="1" applyFont="1" applyFill="1" applyBorder="1" applyAlignment="1">
      <alignment horizontal="center"/>
    </xf>
    <xf numFmtId="0" fontId="45" fillId="2" borderId="0" xfId="1" applyNumberFormat="1" applyFont="1" applyFill="1" applyBorder="1" applyAlignment="1">
      <alignment horizontal="center"/>
    </xf>
    <xf numFmtId="187" fontId="45" fillId="2" borderId="4" xfId="1" applyNumberFormat="1" applyFont="1" applyFill="1" applyBorder="1" applyAlignment="1">
      <alignment horizontal="center"/>
    </xf>
    <xf numFmtId="187" fontId="45" fillId="2" borderId="0" xfId="1" applyNumberFormat="1" applyFont="1" applyFill="1" applyBorder="1" applyAlignment="1">
      <alignment horizontal="center"/>
    </xf>
    <xf numFmtId="180" fontId="47" fillId="2" borderId="4" xfId="4" applyNumberFormat="1" applyFont="1" applyFill="1" applyBorder="1" applyAlignment="1">
      <alignment horizontal="center"/>
    </xf>
    <xf numFmtId="180" fontId="47" fillId="2" borderId="0" xfId="4" applyNumberFormat="1" applyFont="1" applyFill="1" applyBorder="1" applyAlignment="1">
      <alignment horizontal="center"/>
    </xf>
    <xf numFmtId="180" fontId="47" fillId="2" borderId="5" xfId="4" applyNumberFormat="1" applyFont="1" applyFill="1" applyBorder="1" applyAlignment="1">
      <alignment horizontal="center"/>
    </xf>
    <xf numFmtId="0" fontId="45" fillId="8" borderId="73" xfId="0" applyFont="1" applyFill="1" applyBorder="1" applyAlignment="1" applyProtection="1">
      <alignment horizontal="center" vertical="center"/>
      <protection locked="0"/>
    </xf>
    <xf numFmtId="0" fontId="45" fillId="8" borderId="7" xfId="0" applyFont="1" applyFill="1" applyBorder="1" applyAlignment="1" applyProtection="1">
      <alignment horizontal="center" vertical="center"/>
      <protection locked="0"/>
    </xf>
    <xf numFmtId="180" fontId="47" fillId="2" borderId="4" xfId="4" applyNumberFormat="1" applyFont="1" applyFill="1" applyBorder="1"/>
    <xf numFmtId="0" fontId="46" fillId="0" borderId="0" xfId="0" applyFont="1">
      <alignment vertical="center"/>
    </xf>
    <xf numFmtId="0" fontId="46" fillId="0" borderId="5" xfId="0" applyFont="1" applyBorder="1">
      <alignment vertical="center"/>
    </xf>
    <xf numFmtId="0" fontId="46" fillId="0" borderId="0" xfId="0" applyFont="1" applyFill="1">
      <alignment vertical="center"/>
    </xf>
    <xf numFmtId="0" fontId="46" fillId="0" borderId="5" xfId="0" applyFont="1" applyFill="1" applyBorder="1">
      <alignment vertical="center"/>
    </xf>
    <xf numFmtId="0" fontId="45" fillId="2" borderId="13" xfId="1" applyNumberFormat="1" applyFont="1" applyFill="1" applyBorder="1" applyAlignment="1">
      <alignment horizontal="center"/>
    </xf>
    <xf numFmtId="0" fontId="45" fillId="2" borderId="8" xfId="1" applyNumberFormat="1" applyFont="1" applyFill="1" applyBorder="1" applyAlignment="1">
      <alignment horizontal="center"/>
    </xf>
    <xf numFmtId="179" fontId="47" fillId="0" borderId="13" xfId="0" applyNumberFormat="1" applyFont="1" applyBorder="1" applyAlignment="1">
      <alignment horizontal="center" vertical="center"/>
    </xf>
    <xf numFmtId="179" fontId="47" fillId="0" borderId="8" xfId="0" applyNumberFormat="1" applyFont="1" applyBorder="1" applyAlignment="1">
      <alignment horizontal="center" vertical="center"/>
    </xf>
    <xf numFmtId="179" fontId="47" fillId="0" borderId="90" xfId="0" applyNumberFormat="1" applyFont="1" applyBorder="1" applyAlignment="1">
      <alignment horizontal="center" vertical="center"/>
    </xf>
    <xf numFmtId="3" fontId="22" fillId="5" borderId="27" xfId="4" applyNumberFormat="1" applyFont="1" applyFill="1" applyBorder="1" applyAlignment="1">
      <alignment horizontal="right" vertical="center"/>
    </xf>
    <xf numFmtId="3" fontId="22" fillId="5" borderId="3" xfId="4" applyNumberFormat="1" applyFont="1" applyFill="1" applyBorder="1" applyAlignment="1">
      <alignment horizontal="right" vertical="center"/>
    </xf>
    <xf numFmtId="38" fontId="44" fillId="0" borderId="3" xfId="1" applyFont="1" applyFill="1" applyBorder="1" applyAlignment="1">
      <alignment horizontal="right" vertical="center"/>
    </xf>
    <xf numFmtId="38" fontId="44" fillId="0" borderId="45" xfId="1" applyFont="1" applyFill="1" applyBorder="1" applyAlignment="1">
      <alignment horizontal="right" vertical="center"/>
    </xf>
    <xf numFmtId="0" fontId="50" fillId="8" borderId="3" xfId="5" applyFont="1" applyFill="1" applyBorder="1" applyAlignment="1" applyProtection="1">
      <alignment horizontal="left" vertical="center"/>
      <protection locked="0"/>
    </xf>
    <xf numFmtId="3" fontId="15" fillId="0" borderId="2" xfId="4" applyNumberFormat="1" applyFont="1" applyFill="1" applyBorder="1" applyAlignment="1">
      <alignment horizontal="right" vertical="center"/>
    </xf>
    <xf numFmtId="3" fontId="15" fillId="0" borderId="44" xfId="4" applyNumberFormat="1" applyFont="1" applyFill="1" applyBorder="1" applyAlignment="1">
      <alignment horizontal="right" vertical="center"/>
    </xf>
    <xf numFmtId="3" fontId="14" fillId="5" borderId="27" xfId="4" applyNumberFormat="1" applyFont="1" applyFill="1" applyBorder="1" applyAlignment="1">
      <alignment horizontal="right" vertical="center"/>
    </xf>
    <xf numFmtId="3" fontId="14" fillId="5" borderId="3" xfId="4" applyNumberFormat="1" applyFont="1" applyFill="1" applyBorder="1" applyAlignment="1">
      <alignment horizontal="right" vertical="center"/>
    </xf>
    <xf numFmtId="3" fontId="13" fillId="0" borderId="3" xfId="4" applyNumberFormat="1" applyFont="1" applyFill="1" applyBorder="1" applyAlignment="1">
      <alignment horizontal="right" vertical="center"/>
    </xf>
    <xf numFmtId="3" fontId="13" fillId="0" borderId="45" xfId="4" applyNumberFormat="1" applyFont="1" applyFill="1" applyBorder="1" applyAlignment="1">
      <alignment horizontal="right" vertical="center"/>
    </xf>
    <xf numFmtId="3" fontId="14" fillId="5" borderId="13" xfId="4" applyNumberFormat="1" applyFont="1" applyFill="1" applyBorder="1" applyAlignment="1">
      <alignment horizontal="right" vertical="center"/>
    </xf>
    <xf numFmtId="3" fontId="14" fillId="5" borderId="8" xfId="4" applyNumberFormat="1" applyFont="1" applyFill="1" applyBorder="1" applyAlignment="1">
      <alignment horizontal="right" vertical="center"/>
    </xf>
    <xf numFmtId="3" fontId="51" fillId="8" borderId="8" xfId="4" applyNumberFormat="1" applyFont="1" applyFill="1" applyBorder="1" applyAlignment="1" applyProtection="1">
      <alignment horizontal="right" vertical="center"/>
      <protection locked="0"/>
    </xf>
    <xf numFmtId="3" fontId="51" fillId="8" borderId="37" xfId="4" applyNumberFormat="1" applyFont="1" applyFill="1" applyBorder="1" applyAlignment="1" applyProtection="1">
      <alignment horizontal="right" vertical="center"/>
      <protection locked="0"/>
    </xf>
    <xf numFmtId="0" fontId="8" fillId="0" borderId="44" xfId="0" applyFont="1" applyFill="1" applyBorder="1">
      <alignment vertical="center"/>
    </xf>
    <xf numFmtId="38" fontId="14" fillId="0" borderId="70" xfId="1" applyFont="1" applyFill="1" applyBorder="1" applyAlignment="1">
      <alignment horizontal="right" vertical="center"/>
    </xf>
    <xf numFmtId="38" fontId="14" fillId="0" borderId="71" xfId="1" applyFont="1" applyFill="1" applyBorder="1" applyAlignment="1">
      <alignment horizontal="right" vertical="center"/>
    </xf>
    <xf numFmtId="38" fontId="14" fillId="0" borderId="72" xfId="1" applyFont="1" applyFill="1" applyBorder="1" applyAlignment="1">
      <alignment horizontal="right" vertical="center"/>
    </xf>
    <xf numFmtId="0" fontId="14" fillId="8" borderId="47" xfId="0" applyFont="1" applyFill="1" applyBorder="1" applyAlignment="1" applyProtection="1">
      <alignment vertical="center" wrapText="1"/>
      <protection locked="0"/>
    </xf>
    <xf numFmtId="0" fontId="14" fillId="8" borderId="53" xfId="0" applyFont="1" applyFill="1" applyBorder="1" applyAlignment="1" applyProtection="1">
      <alignment vertical="center" wrapText="1"/>
      <protection locked="0"/>
    </xf>
    <xf numFmtId="38" fontId="14" fillId="8" borderId="47" xfId="1" applyFont="1" applyFill="1" applyBorder="1" applyAlignment="1" applyProtection="1">
      <alignment vertical="center" wrapText="1"/>
      <protection locked="0"/>
    </xf>
    <xf numFmtId="38" fontId="14" fillId="8" borderId="18" xfId="1" applyFont="1" applyFill="1" applyBorder="1" applyAlignment="1" applyProtection="1">
      <alignment vertical="center" wrapText="1"/>
      <protection locked="0"/>
    </xf>
    <xf numFmtId="0" fontId="14" fillId="8" borderId="75" xfId="0" applyFont="1" applyFill="1" applyBorder="1" applyAlignment="1" applyProtection="1">
      <alignment vertical="center" wrapText="1"/>
      <protection locked="0"/>
    </xf>
    <xf numFmtId="0" fontId="14" fillId="8" borderId="47" xfId="0" applyFont="1" applyFill="1" applyBorder="1" applyAlignment="1" applyProtection="1">
      <alignment horizontal="left" vertical="center" wrapText="1"/>
      <protection locked="0"/>
    </xf>
    <xf numFmtId="0" fontId="14" fillId="8" borderId="18" xfId="0" applyFont="1" applyFill="1" applyBorder="1" applyAlignment="1" applyProtection="1">
      <alignment horizontal="left" vertical="center" wrapText="1"/>
      <protection locked="0"/>
    </xf>
    <xf numFmtId="0" fontId="14" fillId="8" borderId="53" xfId="0" applyFont="1" applyFill="1" applyBorder="1" applyAlignment="1" applyProtection="1">
      <alignment horizontal="left" vertical="center" wrapText="1"/>
      <protection locked="0"/>
    </xf>
    <xf numFmtId="0" fontId="25" fillId="3" borderId="49" xfId="0" applyFont="1" applyFill="1" applyBorder="1" applyAlignment="1">
      <alignment horizontal="center" vertical="center"/>
    </xf>
    <xf numFmtId="0" fontId="25" fillId="3" borderId="79" xfId="0" applyFont="1" applyFill="1" applyBorder="1" applyAlignment="1">
      <alignment horizontal="center" vertical="center"/>
    </xf>
    <xf numFmtId="38" fontId="25" fillId="3" borderId="49" xfId="1" applyFont="1" applyFill="1" applyBorder="1" applyAlignment="1">
      <alignment horizontal="center" vertical="center"/>
    </xf>
    <xf numFmtId="38" fontId="25" fillId="3" borderId="79" xfId="1" applyFont="1" applyFill="1" applyBorder="1" applyAlignment="1">
      <alignment horizontal="center" vertical="center"/>
    </xf>
    <xf numFmtId="0" fontId="14" fillId="8" borderId="36" xfId="0" applyFont="1" applyFill="1" applyBorder="1" applyAlignment="1" applyProtection="1">
      <alignment vertical="center" wrapText="1"/>
      <protection locked="0"/>
    </xf>
    <xf numFmtId="0" fontId="14" fillId="8" borderId="54" xfId="0" applyFont="1" applyFill="1" applyBorder="1" applyAlignment="1" applyProtection="1">
      <alignment vertical="center" wrapText="1"/>
      <protection locked="0"/>
    </xf>
    <xf numFmtId="38" fontId="14" fillId="8" borderId="36" xfId="1" applyFont="1" applyFill="1" applyBorder="1" applyAlignment="1" applyProtection="1">
      <alignment vertical="center" wrapText="1"/>
      <protection locked="0"/>
    </xf>
    <xf numFmtId="38" fontId="14" fillId="8" borderId="51" xfId="1" applyFont="1" applyFill="1" applyBorder="1" applyAlignment="1" applyProtection="1">
      <alignment vertical="center" wrapText="1"/>
      <protection locked="0"/>
    </xf>
    <xf numFmtId="187" fontId="45" fillId="2" borderId="4" xfId="1" applyNumberFormat="1" applyFont="1" applyFill="1" applyBorder="1" applyAlignment="1">
      <alignment horizontal="right"/>
    </xf>
    <xf numFmtId="187" fontId="45" fillId="2" borderId="0" xfId="1" applyNumberFormat="1" applyFont="1" applyFill="1" applyBorder="1" applyAlignment="1">
      <alignment horizontal="right"/>
    </xf>
    <xf numFmtId="180" fontId="47" fillId="2" borderId="0" xfId="4" applyNumberFormat="1" applyFont="1" applyFill="1" applyBorder="1"/>
    <xf numFmtId="180" fontId="47" fillId="2" borderId="5" xfId="4" applyNumberFormat="1" applyFont="1" applyFill="1" applyBorder="1"/>
    <xf numFmtId="187" fontId="45" fillId="2" borderId="48" xfId="1" applyNumberFormat="1" applyFont="1" applyFill="1" applyBorder="1" applyAlignment="1">
      <alignment horizontal="center"/>
    </xf>
    <xf numFmtId="0" fontId="14" fillId="8" borderId="0" xfId="0" applyFont="1" applyFill="1">
      <alignment vertical="center"/>
    </xf>
    <xf numFmtId="180" fontId="47" fillId="0" borderId="55" xfId="4" applyNumberFormat="1" applyFont="1" applyFill="1" applyBorder="1"/>
    <xf numFmtId="180" fontId="47" fillId="0" borderId="56" xfId="4" applyNumberFormat="1" applyFont="1" applyFill="1" applyBorder="1"/>
    <xf numFmtId="180" fontId="47" fillId="0" borderId="57" xfId="4" applyNumberFormat="1" applyFont="1" applyFill="1" applyBorder="1"/>
    <xf numFmtId="180" fontId="47" fillId="0" borderId="59" xfId="4" applyNumberFormat="1" applyFont="1" applyFill="1" applyBorder="1"/>
    <xf numFmtId="180" fontId="47" fillId="0" borderId="60" xfId="4" applyNumberFormat="1" applyFont="1" applyFill="1" applyBorder="1"/>
    <xf numFmtId="180" fontId="47" fillId="0" borderId="61" xfId="4" applyNumberFormat="1" applyFont="1" applyFill="1" applyBorder="1"/>
    <xf numFmtId="0" fontId="47" fillId="2" borderId="4" xfId="1" applyNumberFormat="1" applyFont="1" applyFill="1" applyBorder="1" applyAlignment="1">
      <alignment horizontal="center"/>
    </xf>
    <xf numFmtId="0" fontId="47" fillId="2" borderId="0" xfId="1" applyNumberFormat="1" applyFont="1" applyFill="1" applyBorder="1" applyAlignment="1">
      <alignment horizontal="center"/>
    </xf>
  </cellXfs>
  <cellStyles count="8">
    <cellStyle name="パーセント" xfId="7" builtinId="5"/>
    <cellStyle name="桁区切り" xfId="1" builtinId="6"/>
    <cellStyle name="通貨" xfId="2" builtinId="7"/>
    <cellStyle name="標準" xfId="0" builtinId="0"/>
    <cellStyle name="標準_080609概算見積書" xfId="3"/>
    <cellStyle name="標準_①見積書_20040721  10-12月版テスト" xfId="4"/>
    <cellStyle name="標準_見積明細書200406" xfId="5"/>
    <cellStyle name="標準_商事見積" xfId="6"/>
  </cellStyles>
  <dxfs count="0"/>
  <tableStyles count="0" defaultTableStyle="TableStyleMedium9" defaultPivotStyle="PivotStyleLight16"/>
  <colors>
    <mruColors>
      <color rgb="FFFF0066"/>
      <color rgb="FFE7E2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fmlaLink="$E$3" lockText="1" noThreeD="1"/>
</file>

<file path=xl/ctrlProps/ctrlProp42.xml><?xml version="1.0" encoding="utf-8"?>
<formControlPr xmlns="http://schemas.microsoft.com/office/spreadsheetml/2009/9/main" objectType="CheckBox" checked="Checked" fmlaLink="$G$3" lockText="1" noThreeD="1"/>
</file>

<file path=xl/ctrlProps/ctrlProp43.xml><?xml version="1.0" encoding="utf-8"?>
<formControlPr xmlns="http://schemas.microsoft.com/office/spreadsheetml/2009/9/main" objectType="CheckBox" checked="Checked" fmlaLink="$E$3" lockText="1" noThreeD="1"/>
</file>

<file path=xl/ctrlProps/ctrlProp44.xml><?xml version="1.0" encoding="utf-8"?>
<formControlPr xmlns="http://schemas.microsoft.com/office/spreadsheetml/2009/9/main" objectType="CheckBox" checked="Checked" fmlaLink="$G$3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209550</xdr:colOff>
      <xdr:row>9</xdr:row>
      <xdr:rowOff>0</xdr:rowOff>
    </xdr:from>
    <xdr:to>
      <xdr:col>27</xdr:col>
      <xdr:colOff>19051</xdr:colOff>
      <xdr:row>10</xdr:row>
      <xdr:rowOff>9526</xdr:rowOff>
    </xdr:to>
    <xdr:sp macro="" textlink="">
      <xdr:nvSpPr>
        <xdr:cNvPr id="2" name="円/楕円 1"/>
        <xdr:cNvSpPr/>
      </xdr:nvSpPr>
      <xdr:spPr>
        <a:xfrm>
          <a:off x="7353300" y="2076450"/>
          <a:ext cx="238126" cy="238126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印</a:t>
          </a:r>
        </a:p>
      </xdr:txBody>
    </xdr:sp>
    <xdr:clientData/>
  </xdr:twoCellAnchor>
  <xdr:twoCellAnchor>
    <xdr:from>
      <xdr:col>0</xdr:col>
      <xdr:colOff>142875</xdr:colOff>
      <xdr:row>0</xdr:row>
      <xdr:rowOff>76200</xdr:rowOff>
    </xdr:from>
    <xdr:to>
      <xdr:col>15</xdr:col>
      <xdr:colOff>123825</xdr:colOff>
      <xdr:row>3</xdr:row>
      <xdr:rowOff>0</xdr:rowOff>
    </xdr:to>
    <xdr:sp macro="" textlink="">
      <xdr:nvSpPr>
        <xdr:cNvPr id="3" name="正方形/長方形 2"/>
        <xdr:cNvSpPr/>
      </xdr:nvSpPr>
      <xdr:spPr>
        <a:xfrm>
          <a:off x="142875" y="76200"/>
          <a:ext cx="4267200" cy="6096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本紙は、見積書の鑑に相当するものです。標準見積書の記載項目を満たしていれば、各事業者それぞれの様式で構いません。</a:t>
          </a:r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323850</xdr:colOff>
      <xdr:row>0</xdr:row>
      <xdr:rowOff>133350</xdr:rowOff>
    </xdr:from>
    <xdr:ext cx="4645759" cy="232884"/>
    <xdr:sp macro="" textlink="">
      <xdr:nvSpPr>
        <xdr:cNvPr id="2" name="正方形/長方形 1"/>
        <xdr:cNvSpPr/>
      </xdr:nvSpPr>
      <xdr:spPr>
        <a:xfrm>
          <a:off x="3886200" y="133350"/>
          <a:ext cx="4645759" cy="23288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標準見積書の記載項目を満たしていれば、各事業者それぞれの様式で構いません。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123825</xdr:colOff>
          <xdr:row>1</xdr:row>
          <xdr:rowOff>161925</xdr:rowOff>
        </xdr:from>
        <xdr:to>
          <xdr:col>21</xdr:col>
          <xdr:colOff>133350</xdr:colOff>
          <xdr:row>2</xdr:row>
          <xdr:rowOff>180975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別紙「運用保守関連 人員単価一覧表」を参照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42183</xdr:colOff>
      <xdr:row>1</xdr:row>
      <xdr:rowOff>57150</xdr:rowOff>
    </xdr:from>
    <xdr:ext cx="4645759" cy="232884"/>
    <xdr:sp macro="" textlink="">
      <xdr:nvSpPr>
        <xdr:cNvPr id="2" name="正方形/長方形 1"/>
        <xdr:cNvSpPr/>
      </xdr:nvSpPr>
      <xdr:spPr>
        <a:xfrm>
          <a:off x="3620862" y="247650"/>
          <a:ext cx="4645759" cy="23288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標準見積書の記載項目を満たしていれば、各事業者それぞれの様式で構いません。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85725</xdr:colOff>
      <xdr:row>0</xdr:row>
      <xdr:rowOff>38100</xdr:rowOff>
    </xdr:from>
    <xdr:ext cx="4645759" cy="232884"/>
    <xdr:sp macro="" textlink="">
      <xdr:nvSpPr>
        <xdr:cNvPr id="2" name="正方形/長方形 1"/>
        <xdr:cNvSpPr/>
      </xdr:nvSpPr>
      <xdr:spPr>
        <a:xfrm>
          <a:off x="5162550" y="38100"/>
          <a:ext cx="4645759" cy="23288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標準見積書の記載項目を満たしていれば、各事業者それぞれの様式で構いません。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5" name="Check Box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6" name="Check Box 2" hidden="1">
              <a:extLst>
                <a:ext uri="{63B3BB69-23CF-44E3-9099-C40C66FF867C}">
                  <a14:compatExt spid="_x0000_s52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7" name="Check Box 3" hidden="1">
              <a:extLst>
                <a:ext uri="{63B3BB69-23CF-44E3-9099-C40C66FF867C}">
                  <a14:compatExt spid="_x0000_s5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8" name="Check Box 4" hidden="1">
              <a:extLst>
                <a:ext uri="{63B3BB69-23CF-44E3-9099-C40C66FF867C}">
                  <a14:compatExt spid="_x0000_s52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9" name="Check Box 5" hidden="1">
              <a:extLst>
                <a:ext uri="{63B3BB69-23CF-44E3-9099-C40C66FF867C}">
                  <a14:compatExt spid="_x0000_s52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0" name="Check Box 6" hidden="1">
              <a:extLst>
                <a:ext uri="{63B3BB69-23CF-44E3-9099-C40C66FF867C}">
                  <a14:compatExt spid="_x0000_s52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1" name="Check Box 7" hidden="1">
              <a:extLst>
                <a:ext uri="{63B3BB69-23CF-44E3-9099-C40C66FF867C}">
                  <a14:compatExt spid="_x0000_s52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2" name="Check Box 8" hidden="1">
              <a:extLst>
                <a:ext uri="{63B3BB69-23CF-44E3-9099-C40C66FF867C}">
                  <a14:compatExt spid="_x0000_s52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3" name="Check Box 9" hidden="1">
              <a:extLst>
                <a:ext uri="{63B3BB69-23CF-44E3-9099-C40C66FF867C}">
                  <a14:compatExt spid="_x0000_s52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4" name="Check Box 10" hidden="1">
              <a:extLst>
                <a:ext uri="{63B3BB69-23CF-44E3-9099-C40C66FF867C}">
                  <a14:compatExt spid="_x0000_s52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5" name="Check Box 11" hidden="1">
              <a:extLst>
                <a:ext uri="{63B3BB69-23CF-44E3-9099-C40C66FF867C}">
                  <a14:compatExt spid="_x0000_s52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6" name="Check Box 12" hidden="1">
              <a:extLst>
                <a:ext uri="{63B3BB69-23CF-44E3-9099-C40C66FF867C}">
                  <a14:compatExt spid="_x0000_s52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7" name="Check Box 13" hidden="1">
              <a:extLst>
                <a:ext uri="{63B3BB69-23CF-44E3-9099-C40C66FF867C}">
                  <a14:compatExt spid="_x0000_s52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8" name="Check Box 14" hidden="1">
              <a:extLst>
                <a:ext uri="{63B3BB69-23CF-44E3-9099-C40C66FF867C}">
                  <a14:compatExt spid="_x0000_s52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9" name="Check Box 15" hidden="1">
              <a:extLst>
                <a:ext uri="{63B3BB69-23CF-44E3-9099-C40C66FF867C}">
                  <a14:compatExt spid="_x0000_s52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0" name="Check Box 16" hidden="1">
              <a:extLst>
                <a:ext uri="{63B3BB69-23CF-44E3-9099-C40C66FF867C}">
                  <a14:compatExt spid="_x0000_s52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1" name="Check Box 17" hidden="1">
              <a:extLst>
                <a:ext uri="{63B3BB69-23CF-44E3-9099-C40C66FF867C}">
                  <a14:compatExt spid="_x0000_s52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2" name="Check Box 18" hidden="1">
              <a:extLst>
                <a:ext uri="{63B3BB69-23CF-44E3-9099-C40C66FF867C}">
                  <a14:compatExt spid="_x0000_s52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3" name="Check Box 19" hidden="1">
              <a:extLst>
                <a:ext uri="{63B3BB69-23CF-44E3-9099-C40C66FF867C}">
                  <a14:compatExt spid="_x0000_s52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4" name="Check Box 20" hidden="1">
              <a:extLst>
                <a:ext uri="{63B3BB69-23CF-44E3-9099-C40C66FF867C}">
                  <a14:compatExt spid="_x0000_s52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5" name="Check Box 21" hidden="1">
              <a:extLst>
                <a:ext uri="{63B3BB69-23CF-44E3-9099-C40C66FF867C}">
                  <a14:compatExt spid="_x0000_s52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6" name="Check Box 22" hidden="1">
              <a:extLst>
                <a:ext uri="{63B3BB69-23CF-44E3-9099-C40C66FF867C}">
                  <a14:compatExt spid="_x0000_s52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7" name="Check Box 23" hidden="1">
              <a:extLst>
                <a:ext uri="{63B3BB69-23CF-44E3-9099-C40C66FF867C}">
                  <a14:compatExt spid="_x0000_s52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8" name="Check Box 24" hidden="1">
              <a:extLst>
                <a:ext uri="{63B3BB69-23CF-44E3-9099-C40C66FF867C}">
                  <a14:compatExt spid="_x0000_s52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9" name="Check Box 25" hidden="1">
              <a:extLst>
                <a:ext uri="{63B3BB69-23CF-44E3-9099-C40C66FF867C}">
                  <a14:compatExt spid="_x0000_s52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4</xdr:row>
          <xdr:rowOff>66675</xdr:rowOff>
        </xdr:from>
        <xdr:to>
          <xdr:col>8</xdr:col>
          <xdr:colOff>504825</xdr:colOff>
          <xdr:row>4</xdr:row>
          <xdr:rowOff>409575</xdr:rowOff>
        </xdr:to>
        <xdr:sp macro="" textlink="">
          <xdr:nvSpPr>
            <xdr:cNvPr id="52250" name="Check Box 26" hidden="1">
              <a:extLst>
                <a:ext uri="{63B3BB69-23CF-44E3-9099-C40C66FF867C}">
                  <a14:compatExt spid="_x0000_s52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5</xdr:row>
          <xdr:rowOff>66675</xdr:rowOff>
        </xdr:from>
        <xdr:to>
          <xdr:col>8</xdr:col>
          <xdr:colOff>504825</xdr:colOff>
          <xdr:row>5</xdr:row>
          <xdr:rowOff>390525</xdr:rowOff>
        </xdr:to>
        <xdr:sp macro="" textlink="">
          <xdr:nvSpPr>
            <xdr:cNvPr id="52251" name="Check Box 27" hidden="1">
              <a:extLst>
                <a:ext uri="{63B3BB69-23CF-44E3-9099-C40C66FF867C}">
                  <a14:compatExt spid="_x0000_s52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6</xdr:row>
          <xdr:rowOff>66675</xdr:rowOff>
        </xdr:from>
        <xdr:to>
          <xdr:col>8</xdr:col>
          <xdr:colOff>504825</xdr:colOff>
          <xdr:row>6</xdr:row>
          <xdr:rowOff>400050</xdr:rowOff>
        </xdr:to>
        <xdr:sp macro="" textlink="">
          <xdr:nvSpPr>
            <xdr:cNvPr id="52252" name="Check Box 28" hidden="1">
              <a:extLst>
                <a:ext uri="{63B3BB69-23CF-44E3-9099-C40C66FF867C}">
                  <a14:compatExt spid="_x0000_s52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7</xdr:row>
          <xdr:rowOff>66675</xdr:rowOff>
        </xdr:from>
        <xdr:to>
          <xdr:col>8</xdr:col>
          <xdr:colOff>504825</xdr:colOff>
          <xdr:row>7</xdr:row>
          <xdr:rowOff>400050</xdr:rowOff>
        </xdr:to>
        <xdr:sp macro="" textlink="">
          <xdr:nvSpPr>
            <xdr:cNvPr id="52253" name="Check Box 29" hidden="1">
              <a:extLst>
                <a:ext uri="{63B3BB69-23CF-44E3-9099-C40C66FF867C}">
                  <a14:compatExt spid="_x0000_s52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12</xdr:row>
          <xdr:rowOff>66675</xdr:rowOff>
        </xdr:from>
        <xdr:to>
          <xdr:col>8</xdr:col>
          <xdr:colOff>504825</xdr:colOff>
          <xdr:row>12</xdr:row>
          <xdr:rowOff>409575</xdr:rowOff>
        </xdr:to>
        <xdr:sp macro="" textlink="">
          <xdr:nvSpPr>
            <xdr:cNvPr id="52254" name="Check Box 30" hidden="1">
              <a:extLst>
                <a:ext uri="{63B3BB69-23CF-44E3-9099-C40C66FF867C}">
                  <a14:compatExt spid="_x0000_s52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13</xdr:row>
          <xdr:rowOff>66675</xdr:rowOff>
        </xdr:from>
        <xdr:to>
          <xdr:col>8</xdr:col>
          <xdr:colOff>504825</xdr:colOff>
          <xdr:row>13</xdr:row>
          <xdr:rowOff>409575</xdr:rowOff>
        </xdr:to>
        <xdr:sp macro="" textlink="">
          <xdr:nvSpPr>
            <xdr:cNvPr id="52255" name="Check Box 31" hidden="1">
              <a:extLst>
                <a:ext uri="{63B3BB69-23CF-44E3-9099-C40C66FF867C}">
                  <a14:compatExt spid="_x0000_s52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14</xdr:row>
          <xdr:rowOff>66675</xdr:rowOff>
        </xdr:from>
        <xdr:to>
          <xdr:col>8</xdr:col>
          <xdr:colOff>504825</xdr:colOff>
          <xdr:row>14</xdr:row>
          <xdr:rowOff>400050</xdr:rowOff>
        </xdr:to>
        <xdr:sp macro="" textlink="">
          <xdr:nvSpPr>
            <xdr:cNvPr id="52256" name="Check Box 32" hidden="1">
              <a:extLst>
                <a:ext uri="{63B3BB69-23CF-44E3-9099-C40C66FF867C}">
                  <a14:compatExt spid="_x0000_s52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15</xdr:row>
          <xdr:rowOff>66675</xdr:rowOff>
        </xdr:from>
        <xdr:to>
          <xdr:col>8</xdr:col>
          <xdr:colOff>504825</xdr:colOff>
          <xdr:row>15</xdr:row>
          <xdr:rowOff>409575</xdr:rowOff>
        </xdr:to>
        <xdr:sp macro="" textlink="">
          <xdr:nvSpPr>
            <xdr:cNvPr id="52257" name="Check Box 33" hidden="1">
              <a:extLst>
                <a:ext uri="{63B3BB69-23CF-44E3-9099-C40C66FF867C}">
                  <a14:compatExt spid="_x0000_s52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16</xdr:row>
          <xdr:rowOff>66675</xdr:rowOff>
        </xdr:from>
        <xdr:to>
          <xdr:col>8</xdr:col>
          <xdr:colOff>504825</xdr:colOff>
          <xdr:row>16</xdr:row>
          <xdr:rowOff>400050</xdr:rowOff>
        </xdr:to>
        <xdr:sp macro="" textlink="">
          <xdr:nvSpPr>
            <xdr:cNvPr id="52258" name="Check Box 34" hidden="1">
              <a:extLst>
                <a:ext uri="{63B3BB69-23CF-44E3-9099-C40C66FF867C}">
                  <a14:compatExt spid="_x0000_s52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17</xdr:row>
          <xdr:rowOff>66675</xdr:rowOff>
        </xdr:from>
        <xdr:to>
          <xdr:col>8</xdr:col>
          <xdr:colOff>504825</xdr:colOff>
          <xdr:row>17</xdr:row>
          <xdr:rowOff>409575</xdr:rowOff>
        </xdr:to>
        <xdr:sp macro="" textlink="">
          <xdr:nvSpPr>
            <xdr:cNvPr id="52259" name="Check Box 35" hidden="1">
              <a:extLst>
                <a:ext uri="{63B3BB69-23CF-44E3-9099-C40C66FF867C}">
                  <a14:compatExt spid="_x0000_s52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19</xdr:row>
          <xdr:rowOff>66675</xdr:rowOff>
        </xdr:from>
        <xdr:to>
          <xdr:col>8</xdr:col>
          <xdr:colOff>504825</xdr:colOff>
          <xdr:row>19</xdr:row>
          <xdr:rowOff>400050</xdr:rowOff>
        </xdr:to>
        <xdr:sp macro="" textlink="">
          <xdr:nvSpPr>
            <xdr:cNvPr id="52260" name="Check Box 36" hidden="1">
              <a:extLst>
                <a:ext uri="{63B3BB69-23CF-44E3-9099-C40C66FF867C}">
                  <a14:compatExt spid="_x0000_s52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20</xdr:row>
          <xdr:rowOff>66675</xdr:rowOff>
        </xdr:from>
        <xdr:to>
          <xdr:col>8</xdr:col>
          <xdr:colOff>504825</xdr:colOff>
          <xdr:row>20</xdr:row>
          <xdr:rowOff>400050</xdr:rowOff>
        </xdr:to>
        <xdr:sp macro="" textlink="">
          <xdr:nvSpPr>
            <xdr:cNvPr id="52261" name="Check Box 37" hidden="1">
              <a:extLst>
                <a:ext uri="{63B3BB69-23CF-44E3-9099-C40C66FF867C}">
                  <a14:compatExt spid="_x0000_s52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22</xdr:row>
          <xdr:rowOff>66675</xdr:rowOff>
        </xdr:from>
        <xdr:to>
          <xdr:col>8</xdr:col>
          <xdr:colOff>504825</xdr:colOff>
          <xdr:row>22</xdr:row>
          <xdr:rowOff>400050</xdr:rowOff>
        </xdr:to>
        <xdr:sp macro="" textlink="">
          <xdr:nvSpPr>
            <xdr:cNvPr id="52262" name="Check Box 38" hidden="1">
              <a:extLst>
                <a:ext uri="{63B3BB69-23CF-44E3-9099-C40C66FF867C}">
                  <a14:compatExt spid="_x0000_s52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23</xdr:row>
          <xdr:rowOff>66675</xdr:rowOff>
        </xdr:from>
        <xdr:to>
          <xdr:col>8</xdr:col>
          <xdr:colOff>504825</xdr:colOff>
          <xdr:row>23</xdr:row>
          <xdr:rowOff>400050</xdr:rowOff>
        </xdr:to>
        <xdr:sp macro="" textlink="">
          <xdr:nvSpPr>
            <xdr:cNvPr id="52263" name="Check Box 39" hidden="1">
              <a:extLst>
                <a:ext uri="{63B3BB69-23CF-44E3-9099-C40C66FF867C}">
                  <a14:compatExt spid="_x0000_s52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133350</xdr:colOff>
      <xdr:row>9</xdr:row>
      <xdr:rowOff>0</xdr:rowOff>
    </xdr:from>
    <xdr:to>
      <xdr:col>27</xdr:col>
      <xdr:colOff>85726</xdr:colOff>
      <xdr:row>10</xdr:row>
      <xdr:rowOff>9526</xdr:rowOff>
    </xdr:to>
    <xdr:sp macro="" textlink="">
      <xdr:nvSpPr>
        <xdr:cNvPr id="2" name="円/楕円 1"/>
        <xdr:cNvSpPr/>
      </xdr:nvSpPr>
      <xdr:spPr>
        <a:xfrm>
          <a:off x="7562850" y="2076450"/>
          <a:ext cx="238126" cy="238126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印</a:t>
          </a:r>
        </a:p>
      </xdr:txBody>
    </xdr:sp>
    <xdr:clientData/>
  </xdr:twoCellAnchor>
  <xdr:oneCellAnchor>
    <xdr:from>
      <xdr:col>13</xdr:col>
      <xdr:colOff>257175</xdr:colOff>
      <xdr:row>5</xdr:row>
      <xdr:rowOff>19050</xdr:rowOff>
    </xdr:from>
    <xdr:ext cx="3356368" cy="608051"/>
    <xdr:sp macro="" textlink="">
      <xdr:nvSpPr>
        <xdr:cNvPr id="3" name="正方形/長方形 2"/>
        <xdr:cNvSpPr/>
      </xdr:nvSpPr>
      <xdr:spPr>
        <a:xfrm>
          <a:off x="3971925" y="1266825"/>
          <a:ext cx="3356368" cy="60805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square" rtlCol="0" anchor="ctr">
          <a:noAutofit/>
        </a:bodyPr>
        <a:lstStyle/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予算要求の段階で押印は必須ではありません。</a:t>
          </a:r>
        </a:p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（契約締結前には押印した正式な見積書が必要です）</a:t>
          </a:r>
        </a:p>
        <a:p>
          <a:pPr algn="l"/>
          <a:endParaRPr kumimoji="1" lang="ja-JP" altLang="en-US" sz="1100"/>
        </a:p>
      </xdr:txBody>
    </xdr:sp>
    <xdr:clientData/>
  </xdr:oneCellAnchor>
  <xdr:twoCellAnchor>
    <xdr:from>
      <xdr:col>26</xdr:col>
      <xdr:colOff>57150</xdr:colOff>
      <xdr:row>8</xdr:row>
      <xdr:rowOff>112751</xdr:rowOff>
    </xdr:from>
    <xdr:to>
      <xdr:col>27</xdr:col>
      <xdr:colOff>133350</xdr:colOff>
      <xdr:row>10</xdr:row>
      <xdr:rowOff>103226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7486650" y="1960601"/>
          <a:ext cx="361950" cy="447675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twoCellAnchor>
    <xdr:from>
      <xdr:col>24</xdr:col>
      <xdr:colOff>209550</xdr:colOff>
      <xdr:row>7</xdr:row>
      <xdr:rowOff>141326</xdr:rowOff>
    </xdr:from>
    <xdr:to>
      <xdr:col>25</xdr:col>
      <xdr:colOff>251523</xdr:colOff>
      <xdr:row>8</xdr:row>
      <xdr:rowOff>198477</xdr:rowOff>
    </xdr:to>
    <xdr:cxnSp macro="">
      <xdr:nvCxnSpPr>
        <xdr:cNvPr id="5" name="直線矢印コネクタ 4"/>
        <xdr:cNvCxnSpPr/>
      </xdr:nvCxnSpPr>
      <xdr:spPr>
        <a:xfrm>
          <a:off x="7067550" y="1846301"/>
          <a:ext cx="327723" cy="200026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95250</xdr:colOff>
      <xdr:row>0</xdr:row>
      <xdr:rowOff>85725</xdr:rowOff>
    </xdr:from>
    <xdr:to>
      <xdr:col>15</xdr:col>
      <xdr:colOff>76200</xdr:colOff>
      <xdr:row>3</xdr:row>
      <xdr:rowOff>9525</xdr:rowOff>
    </xdr:to>
    <xdr:sp macro="" textlink="">
      <xdr:nvSpPr>
        <xdr:cNvPr id="9" name="正方形/長方形 8"/>
        <xdr:cNvSpPr/>
      </xdr:nvSpPr>
      <xdr:spPr>
        <a:xfrm>
          <a:off x="95250" y="85725"/>
          <a:ext cx="4267200" cy="6096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本紙は、見積書の鑑に相当するものです。標準見積書の記載項目を満たしていれば、各事業者それぞれの様式で構いません。</a:t>
          </a:r>
        </a:p>
        <a:p>
          <a:pPr algn="l"/>
          <a:endParaRPr kumimoji="1" lang="ja-JP" altLang="en-US" sz="1100"/>
        </a:p>
      </xdr:txBody>
    </xdr:sp>
    <xdr:clientData/>
  </xdr:twoCellAnchor>
  <xdr:oneCellAnchor>
    <xdr:from>
      <xdr:col>10</xdr:col>
      <xdr:colOff>257175</xdr:colOff>
      <xdr:row>19</xdr:row>
      <xdr:rowOff>47625</xdr:rowOff>
    </xdr:from>
    <xdr:ext cx="4623638" cy="698653"/>
    <xdr:sp macro="" textlink="">
      <xdr:nvSpPr>
        <xdr:cNvPr id="10" name="正方形/長方形 9"/>
        <xdr:cNvSpPr/>
      </xdr:nvSpPr>
      <xdr:spPr>
        <a:xfrm>
          <a:off x="3114675" y="4895850"/>
          <a:ext cx="4623638" cy="69865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「リース費用」は、「月額リース料」にリース期間を乗じて算出されます。</a:t>
          </a:r>
          <a:endParaRPr lang="en-US" altLang="ja-JP" sz="1100">
            <a:solidFill>
              <a:srgbClr val="FF0066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「保守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費用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」は、「月額保守料」に「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リース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期間</a:t>
          </a:r>
          <a:r>
            <a:rPr lang="en-US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(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保守期間</a:t>
          </a:r>
          <a:r>
            <a:rPr lang="en-US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)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」を乗じて算出されます。</a:t>
          </a:r>
        </a:p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「購入費用」は、「物品費シート」に記載の「ご提供価格」がセットされます。</a:t>
          </a:r>
        </a:p>
      </xdr:txBody>
    </xdr:sp>
    <xdr:clientData/>
  </xdr:oneCellAnchor>
  <xdr:twoCellAnchor>
    <xdr:from>
      <xdr:col>7</xdr:col>
      <xdr:colOff>28575</xdr:colOff>
      <xdr:row>26</xdr:row>
      <xdr:rowOff>228600</xdr:rowOff>
    </xdr:from>
    <xdr:to>
      <xdr:col>18</xdr:col>
      <xdr:colOff>95250</xdr:colOff>
      <xdr:row>28</xdr:row>
      <xdr:rowOff>19050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2028825" y="6953250"/>
          <a:ext cx="3209925" cy="342900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oneCellAnchor>
    <xdr:from>
      <xdr:col>1</xdr:col>
      <xdr:colOff>95250</xdr:colOff>
      <xdr:row>24</xdr:row>
      <xdr:rowOff>42384</xdr:rowOff>
    </xdr:from>
    <xdr:ext cx="2636106" cy="232884"/>
    <xdr:sp macro="" textlink="">
      <xdr:nvSpPr>
        <xdr:cNvPr id="12" name="正方形/長方形 11"/>
        <xdr:cNvSpPr/>
      </xdr:nvSpPr>
      <xdr:spPr>
        <a:xfrm>
          <a:off x="381000" y="6214584"/>
          <a:ext cx="2636106" cy="23288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「リース料率」と「リース期間」を記入してください。</a:t>
          </a:r>
        </a:p>
      </xdr:txBody>
    </xdr:sp>
    <xdr:clientData/>
  </xdr:oneCellAnchor>
  <xdr:twoCellAnchor>
    <xdr:from>
      <xdr:col>3</xdr:col>
      <xdr:colOff>247650</xdr:colOff>
      <xdr:row>25</xdr:row>
      <xdr:rowOff>0</xdr:rowOff>
    </xdr:from>
    <xdr:to>
      <xdr:col>6</xdr:col>
      <xdr:colOff>257175</xdr:colOff>
      <xdr:row>26</xdr:row>
      <xdr:rowOff>247650</xdr:rowOff>
    </xdr:to>
    <xdr:cxnSp macro="">
      <xdr:nvCxnSpPr>
        <xdr:cNvPr id="13" name="直線矢印コネクタ 12"/>
        <xdr:cNvCxnSpPr/>
      </xdr:nvCxnSpPr>
      <xdr:spPr>
        <a:xfrm>
          <a:off x="1104900" y="6448425"/>
          <a:ext cx="866775" cy="523875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180976</xdr:colOff>
      <xdr:row>28</xdr:row>
      <xdr:rowOff>66676</xdr:rowOff>
    </xdr:from>
    <xdr:to>
      <xdr:col>18</xdr:col>
      <xdr:colOff>85726</xdr:colOff>
      <xdr:row>30</xdr:row>
      <xdr:rowOff>38101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>
          <a:off x="2752726" y="7343776"/>
          <a:ext cx="2476500" cy="304800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oneCellAnchor>
    <xdr:from>
      <xdr:col>6</xdr:col>
      <xdr:colOff>266700</xdr:colOff>
      <xdr:row>25</xdr:row>
      <xdr:rowOff>21192</xdr:rowOff>
    </xdr:from>
    <xdr:ext cx="5433667" cy="465769"/>
    <xdr:sp macro="" textlink="">
      <xdr:nvSpPr>
        <xdr:cNvPr id="20" name="正方形/長方形 19"/>
        <xdr:cNvSpPr/>
      </xdr:nvSpPr>
      <xdr:spPr>
        <a:xfrm>
          <a:off x="1981200" y="6469617"/>
          <a:ext cx="5433667" cy="46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月額リース料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」は、「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物品費シート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」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に記載の「ご提供価格」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に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リース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料率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を乗じて算出されます。</a:t>
          </a:r>
          <a:endParaRPr lang="en-US" altLang="ja-JP" sz="1100">
            <a:solidFill>
              <a:srgbClr val="FF0066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月額付帯費用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」は、「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物品費シート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」に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記載の「付帯費用」に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リース料率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」を乗じて算出されます。</a:t>
          </a:r>
        </a:p>
      </xdr:txBody>
    </xdr:sp>
    <xdr:clientData/>
  </xdr:oneCellAnchor>
  <xdr:twoCellAnchor>
    <xdr:from>
      <xdr:col>9</xdr:col>
      <xdr:colOff>190500</xdr:colOff>
      <xdr:row>32</xdr:row>
      <xdr:rowOff>76200</xdr:rowOff>
    </xdr:from>
    <xdr:to>
      <xdr:col>18</xdr:col>
      <xdr:colOff>95250</xdr:colOff>
      <xdr:row>34</xdr:row>
      <xdr:rowOff>28575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2762250" y="8039100"/>
          <a:ext cx="2476500" cy="304800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95250</xdr:colOff>
      <xdr:row>26</xdr:row>
      <xdr:rowOff>190500</xdr:rowOff>
    </xdr:from>
    <xdr:to>
      <xdr:col>22</xdr:col>
      <xdr:colOff>85725</xdr:colOff>
      <xdr:row>29</xdr:row>
      <xdr:rowOff>123825</xdr:rowOff>
    </xdr:to>
    <xdr:cxnSp macro="">
      <xdr:nvCxnSpPr>
        <xdr:cNvPr id="24" name="直線矢印コネクタ 23"/>
        <xdr:cNvCxnSpPr/>
      </xdr:nvCxnSpPr>
      <xdr:spPr>
        <a:xfrm flipH="1">
          <a:off x="5238750" y="6915150"/>
          <a:ext cx="1133475" cy="581025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95250</xdr:colOff>
      <xdr:row>26</xdr:row>
      <xdr:rowOff>209550</xdr:rowOff>
    </xdr:from>
    <xdr:to>
      <xdr:col>22</xdr:col>
      <xdr:colOff>76200</xdr:colOff>
      <xdr:row>33</xdr:row>
      <xdr:rowOff>114300</xdr:rowOff>
    </xdr:to>
    <xdr:cxnSp macro="">
      <xdr:nvCxnSpPr>
        <xdr:cNvPr id="27" name="直線矢印コネクタ 26"/>
        <xdr:cNvCxnSpPr>
          <a:endCxn id="21" idx="3"/>
        </xdr:cNvCxnSpPr>
      </xdr:nvCxnSpPr>
      <xdr:spPr>
        <a:xfrm flipH="1">
          <a:off x="5238750" y="6934200"/>
          <a:ext cx="1123950" cy="1257300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50800</xdr:colOff>
      <xdr:row>39</xdr:row>
      <xdr:rowOff>205342</xdr:rowOff>
    </xdr:from>
    <xdr:ext cx="4160241" cy="232884"/>
    <xdr:sp macro="" textlink="">
      <xdr:nvSpPr>
        <xdr:cNvPr id="35" name="正方形/長方形 34"/>
        <xdr:cNvSpPr/>
      </xdr:nvSpPr>
      <xdr:spPr>
        <a:xfrm>
          <a:off x="1803400" y="9692242"/>
          <a:ext cx="4160241" cy="23288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月額保守料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は、「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物品費シート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」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に記載の「ご提供価格」がセットされます。</a:t>
          </a:r>
          <a:endParaRPr lang="en-US" altLang="ja-JP" sz="1100">
            <a:solidFill>
              <a:srgbClr val="FF0066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oneCellAnchor>
  <xdr:twoCellAnchor>
    <xdr:from>
      <xdr:col>9</xdr:col>
      <xdr:colOff>180975</xdr:colOff>
      <xdr:row>30</xdr:row>
      <xdr:rowOff>85725</xdr:rowOff>
    </xdr:from>
    <xdr:to>
      <xdr:col>18</xdr:col>
      <xdr:colOff>85725</xdr:colOff>
      <xdr:row>32</xdr:row>
      <xdr:rowOff>38100</xdr:rowOff>
    </xdr:to>
    <xdr:sp macro="" textlink="">
      <xdr:nvSpPr>
        <xdr:cNvPr id="36" name="AutoShape 2"/>
        <xdr:cNvSpPr>
          <a:spLocks noChangeArrowheads="1"/>
        </xdr:cNvSpPr>
      </xdr:nvSpPr>
      <xdr:spPr bwMode="auto">
        <a:xfrm>
          <a:off x="2752725" y="7696200"/>
          <a:ext cx="2476500" cy="304800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twoCellAnchor>
    <xdr:from>
      <xdr:col>9</xdr:col>
      <xdr:colOff>190500</xdr:colOff>
      <xdr:row>36</xdr:row>
      <xdr:rowOff>95250</xdr:rowOff>
    </xdr:from>
    <xdr:to>
      <xdr:col>18</xdr:col>
      <xdr:colOff>95250</xdr:colOff>
      <xdr:row>38</xdr:row>
      <xdr:rowOff>47625</xdr:rowOff>
    </xdr:to>
    <xdr:sp macro="" textlink="">
      <xdr:nvSpPr>
        <xdr:cNvPr id="37" name="AutoShape 2"/>
        <xdr:cNvSpPr>
          <a:spLocks noChangeArrowheads="1"/>
        </xdr:cNvSpPr>
      </xdr:nvSpPr>
      <xdr:spPr bwMode="auto">
        <a:xfrm>
          <a:off x="2762250" y="9067800"/>
          <a:ext cx="2476500" cy="304800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twoCellAnchor>
    <xdr:from>
      <xdr:col>7</xdr:col>
      <xdr:colOff>238125</xdr:colOff>
      <xdr:row>31</xdr:row>
      <xdr:rowOff>123825</xdr:rowOff>
    </xdr:from>
    <xdr:to>
      <xdr:col>9</xdr:col>
      <xdr:colOff>180975</xdr:colOff>
      <xdr:row>39</xdr:row>
      <xdr:rowOff>142875</xdr:rowOff>
    </xdr:to>
    <xdr:cxnSp macro="">
      <xdr:nvCxnSpPr>
        <xdr:cNvPr id="38" name="直線矢印コネクタ 37"/>
        <xdr:cNvCxnSpPr>
          <a:endCxn id="36" idx="1"/>
        </xdr:cNvCxnSpPr>
      </xdr:nvCxnSpPr>
      <xdr:spPr>
        <a:xfrm flipV="1">
          <a:off x="2238375" y="7848600"/>
          <a:ext cx="514350" cy="1733550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219075</xdr:colOff>
      <xdr:row>37</xdr:row>
      <xdr:rowOff>104776</xdr:rowOff>
    </xdr:from>
    <xdr:to>
      <xdr:col>9</xdr:col>
      <xdr:colOff>171450</xdr:colOff>
      <xdr:row>39</xdr:row>
      <xdr:rowOff>152400</xdr:rowOff>
    </xdr:to>
    <xdr:cxnSp macro="">
      <xdr:nvCxnSpPr>
        <xdr:cNvPr id="42" name="直線矢印コネクタ 41"/>
        <xdr:cNvCxnSpPr/>
      </xdr:nvCxnSpPr>
      <xdr:spPr>
        <a:xfrm flipV="1">
          <a:off x="2219325" y="9191626"/>
          <a:ext cx="523875" cy="400049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228600</xdr:colOff>
      <xdr:row>22</xdr:row>
      <xdr:rowOff>38100</xdr:rowOff>
    </xdr:from>
    <xdr:to>
      <xdr:col>20</xdr:col>
      <xdr:colOff>257175</xdr:colOff>
      <xdr:row>22</xdr:row>
      <xdr:rowOff>238125</xdr:rowOff>
    </xdr:to>
    <xdr:cxnSp macro="">
      <xdr:nvCxnSpPr>
        <xdr:cNvPr id="46" name="直線矢印コネクタ 45"/>
        <xdr:cNvCxnSpPr/>
      </xdr:nvCxnSpPr>
      <xdr:spPr>
        <a:xfrm>
          <a:off x="5372100" y="5572125"/>
          <a:ext cx="600075" cy="200025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57150</xdr:colOff>
      <xdr:row>22</xdr:row>
      <xdr:rowOff>257175</xdr:rowOff>
    </xdr:from>
    <xdr:to>
      <xdr:col>25</xdr:col>
      <xdr:colOff>238125</xdr:colOff>
      <xdr:row>40</xdr:row>
      <xdr:rowOff>66675</xdr:rowOff>
    </xdr:to>
    <xdr:sp macro="" textlink="">
      <xdr:nvSpPr>
        <xdr:cNvPr id="28" name="AutoShape 2"/>
        <xdr:cNvSpPr>
          <a:spLocks noChangeArrowheads="1"/>
        </xdr:cNvSpPr>
      </xdr:nvSpPr>
      <xdr:spPr bwMode="auto">
        <a:xfrm>
          <a:off x="6057900" y="5791200"/>
          <a:ext cx="1323975" cy="3952875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28576</xdr:colOff>
      <xdr:row>1</xdr:row>
      <xdr:rowOff>28575</xdr:rowOff>
    </xdr:from>
    <xdr:to>
      <xdr:col>11</xdr:col>
      <xdr:colOff>228600</xdr:colOff>
      <xdr:row>2</xdr:row>
      <xdr:rowOff>19050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3143251" y="219075"/>
          <a:ext cx="4772024" cy="257175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oneCellAnchor>
    <xdr:from>
      <xdr:col>6</xdr:col>
      <xdr:colOff>114300</xdr:colOff>
      <xdr:row>4</xdr:row>
      <xdr:rowOff>148115</xdr:rowOff>
    </xdr:from>
    <xdr:ext cx="3459345" cy="465769"/>
    <xdr:sp macro="" textlink="">
      <xdr:nvSpPr>
        <xdr:cNvPr id="5" name="正方形/長方形 4"/>
        <xdr:cNvSpPr/>
      </xdr:nvSpPr>
      <xdr:spPr>
        <a:xfrm>
          <a:off x="4772025" y="1129190"/>
          <a:ext cx="3459345" cy="46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「リース費用」か「購入費用」のどちらかにチェックしてください。</a:t>
          </a:r>
        </a:p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チェックした費用の金額が、</a:t>
          </a:r>
          <a:r>
            <a:rPr lang="en-US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1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枚目の合計金額に表示されます。</a:t>
          </a:r>
        </a:p>
      </xdr:txBody>
    </xdr:sp>
    <xdr:clientData/>
  </xdr:oneCellAnchor>
  <xdr:twoCellAnchor>
    <xdr:from>
      <xdr:col>6</xdr:col>
      <xdr:colOff>133350</xdr:colOff>
      <xdr:row>2</xdr:row>
      <xdr:rowOff>76200</xdr:rowOff>
    </xdr:from>
    <xdr:to>
      <xdr:col>6</xdr:col>
      <xdr:colOff>219076</xdr:colOff>
      <xdr:row>4</xdr:row>
      <xdr:rowOff>123826</xdr:rowOff>
    </xdr:to>
    <xdr:cxnSp macro="">
      <xdr:nvCxnSpPr>
        <xdr:cNvPr id="6" name="直線矢印コネクタ 5"/>
        <xdr:cNvCxnSpPr/>
      </xdr:nvCxnSpPr>
      <xdr:spPr>
        <a:xfrm flipH="1" flipV="1">
          <a:off x="4791075" y="533400"/>
          <a:ext cx="85726" cy="571501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</xdr:colOff>
      <xdr:row>3</xdr:row>
      <xdr:rowOff>323850</xdr:rowOff>
    </xdr:from>
    <xdr:to>
      <xdr:col>4</xdr:col>
      <xdr:colOff>76200</xdr:colOff>
      <xdr:row>5</xdr:row>
      <xdr:rowOff>9525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47625" y="962025"/>
          <a:ext cx="3143250" cy="257175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oneCellAnchor>
    <xdr:from>
      <xdr:col>2</xdr:col>
      <xdr:colOff>400050</xdr:colOff>
      <xdr:row>8</xdr:row>
      <xdr:rowOff>114300</xdr:rowOff>
    </xdr:from>
    <xdr:ext cx="6099042" cy="465769"/>
    <xdr:sp macro="" textlink="">
      <xdr:nvSpPr>
        <xdr:cNvPr id="9" name="正方形/長方形 8"/>
        <xdr:cNvSpPr/>
      </xdr:nvSpPr>
      <xdr:spPr>
        <a:xfrm>
          <a:off x="876300" y="3467100"/>
          <a:ext cx="6099042" cy="46576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「区分」は、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リストから</a:t>
          </a: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「サーバ機器」「周辺機器」「通信機器」「端末機器」「その他機器」「サーバソフトウェア」</a:t>
          </a:r>
          <a:r>
            <a:rPr lang="en-US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/>
          </a:r>
          <a:br>
            <a:rPr lang="en-US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</a:b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「運用ソフトウェア」「通信ソフトウェア」「端末ソフトウェア」「その他ソフトウェア」から選択してください。</a:t>
          </a:r>
          <a:r>
            <a:rPr lang="en-US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(</a:t>
          </a:r>
          <a:r>
            <a:rPr lang="ja-JP" altLang="en-US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以下同じ</a:t>
          </a:r>
          <a:r>
            <a:rPr lang="en-US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)</a:t>
          </a:r>
          <a:endParaRPr lang="ja-JP" altLang="ja-JP" sz="1100">
            <a:solidFill>
              <a:srgbClr val="FF0066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oneCellAnchor>
  <xdr:twoCellAnchor>
    <xdr:from>
      <xdr:col>2</xdr:col>
      <xdr:colOff>361950</xdr:colOff>
      <xdr:row>5</xdr:row>
      <xdr:rowOff>76200</xdr:rowOff>
    </xdr:from>
    <xdr:to>
      <xdr:col>2</xdr:col>
      <xdr:colOff>638176</xdr:colOff>
      <xdr:row>8</xdr:row>
      <xdr:rowOff>76201</xdr:rowOff>
    </xdr:to>
    <xdr:cxnSp macro="">
      <xdr:nvCxnSpPr>
        <xdr:cNvPr id="10" name="直線矢印コネクタ 9"/>
        <xdr:cNvCxnSpPr/>
      </xdr:nvCxnSpPr>
      <xdr:spPr>
        <a:xfrm flipH="1" flipV="1">
          <a:off x="838200" y="1285875"/>
          <a:ext cx="276226" cy="2143126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2</xdr:row>
      <xdr:rowOff>57150</xdr:rowOff>
    </xdr:from>
    <xdr:ext cx="4645759" cy="232884"/>
    <xdr:sp macro="" textlink="">
      <xdr:nvSpPr>
        <xdr:cNvPr id="12" name="正方形/長方形 11"/>
        <xdr:cNvSpPr/>
      </xdr:nvSpPr>
      <xdr:spPr>
        <a:xfrm>
          <a:off x="0" y="514350"/>
          <a:ext cx="4645759" cy="23288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標準見積書の記載項目を満たしていれば、各事業者それぞれの様式で構いません。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1</xdr:row>
          <xdr:rowOff>19050</xdr:rowOff>
        </xdr:from>
        <xdr:to>
          <xdr:col>4</xdr:col>
          <xdr:colOff>409575</xdr:colOff>
          <xdr:row>2</xdr:row>
          <xdr:rowOff>19050</xdr:rowOff>
        </xdr:to>
        <xdr:sp macro="" textlink="">
          <xdr:nvSpPr>
            <xdr:cNvPr id="79873" name="Check Box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1</xdr:row>
          <xdr:rowOff>19050</xdr:rowOff>
        </xdr:from>
        <xdr:to>
          <xdr:col>6</xdr:col>
          <xdr:colOff>266700</xdr:colOff>
          <xdr:row>2</xdr:row>
          <xdr:rowOff>19050</xdr:rowOff>
        </xdr:to>
        <xdr:sp macro="" textlink="">
          <xdr:nvSpPr>
            <xdr:cNvPr id="79877" name="Check Box 5" hidden="1">
              <a:extLst>
                <a:ext uri="{63B3BB69-23CF-44E3-9099-C40C66FF867C}">
                  <a14:compatExt spid="_x0000_s79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30</xdr:col>
      <xdr:colOff>123825</xdr:colOff>
      <xdr:row>14</xdr:row>
      <xdr:rowOff>95250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9525" y="476250"/>
          <a:ext cx="8496300" cy="2667000"/>
        </a:xfrm>
        <a:prstGeom prst="roundRect">
          <a:avLst>
            <a:gd name="adj" fmla="val 171"/>
          </a:avLst>
        </a:prstGeom>
        <a:noFill/>
        <a:ln w="25400">
          <a:solidFill>
            <a:srgbClr val="FF0066"/>
          </a:solidFill>
          <a:prstDash val="sysDot"/>
          <a:round/>
          <a:headEnd/>
          <a:tailEnd/>
        </a:ln>
      </xdr:spPr>
    </xdr:sp>
    <xdr:clientData/>
  </xdr:twoCellAnchor>
  <xdr:oneCellAnchor>
    <xdr:from>
      <xdr:col>2</xdr:col>
      <xdr:colOff>19050</xdr:colOff>
      <xdr:row>15</xdr:row>
      <xdr:rowOff>106917</xdr:rowOff>
    </xdr:from>
    <xdr:ext cx="4394023" cy="232884"/>
    <xdr:sp macro="" textlink="">
      <xdr:nvSpPr>
        <xdr:cNvPr id="3" name="正方形/長方形 2"/>
        <xdr:cNvSpPr/>
      </xdr:nvSpPr>
      <xdr:spPr>
        <a:xfrm>
          <a:off x="495300" y="3354942"/>
          <a:ext cx="4394023" cy="23288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搬入、設置、設定等の機器導入に伴って発生する作業費用が対象となります。</a:t>
          </a:r>
        </a:p>
      </xdr:txBody>
    </xdr:sp>
    <xdr:clientData/>
  </xdr:oneCellAnchor>
  <xdr:oneCellAnchor>
    <xdr:from>
      <xdr:col>13</xdr:col>
      <xdr:colOff>238125</xdr:colOff>
      <xdr:row>0</xdr:row>
      <xdr:rowOff>95250</xdr:rowOff>
    </xdr:from>
    <xdr:ext cx="4645759" cy="232884"/>
    <xdr:sp macro="" textlink="">
      <xdr:nvSpPr>
        <xdr:cNvPr id="4" name="正方形/長方形 3"/>
        <xdr:cNvSpPr/>
      </xdr:nvSpPr>
      <xdr:spPr>
        <a:xfrm>
          <a:off x="3752850" y="95250"/>
          <a:ext cx="4645759" cy="23288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wrap="none" lIns="0" tIns="0" rIns="0" bIns="0" rtlCol="0" anchor="ctr">
          <a:sp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標準見積書の記載項目を満たしていれば、各事業者それぞれの様式で構いません。</a:t>
          </a:r>
        </a:p>
      </xdr:txBody>
    </xdr:sp>
    <xdr:clientData/>
  </xdr:oneCellAnchor>
  <xdr:twoCellAnchor>
    <xdr:from>
      <xdr:col>1</xdr:col>
      <xdr:colOff>114300</xdr:colOff>
      <xdr:row>14</xdr:row>
      <xdr:rowOff>133351</xdr:rowOff>
    </xdr:from>
    <xdr:to>
      <xdr:col>1</xdr:col>
      <xdr:colOff>219075</xdr:colOff>
      <xdr:row>15</xdr:row>
      <xdr:rowOff>247650</xdr:rowOff>
    </xdr:to>
    <xdr:cxnSp macro="">
      <xdr:nvCxnSpPr>
        <xdr:cNvPr id="5" name="直線矢印コネクタ 4"/>
        <xdr:cNvCxnSpPr/>
      </xdr:nvCxnSpPr>
      <xdr:spPr>
        <a:xfrm flipH="1" flipV="1">
          <a:off x="314325" y="3181351"/>
          <a:ext cx="104775" cy="314324"/>
        </a:xfrm>
        <a:prstGeom prst="straightConnector1">
          <a:avLst/>
        </a:prstGeom>
        <a:ln>
          <a:solidFill>
            <a:srgbClr val="FF006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133350</xdr:colOff>
      <xdr:row>9</xdr:row>
      <xdr:rowOff>0</xdr:rowOff>
    </xdr:from>
    <xdr:to>
      <xdr:col>27</xdr:col>
      <xdr:colOff>85726</xdr:colOff>
      <xdr:row>10</xdr:row>
      <xdr:rowOff>9526</xdr:rowOff>
    </xdr:to>
    <xdr:sp macro="" textlink="">
      <xdr:nvSpPr>
        <xdr:cNvPr id="4" name="円/楕円 3"/>
        <xdr:cNvSpPr/>
      </xdr:nvSpPr>
      <xdr:spPr>
        <a:xfrm>
          <a:off x="7562850" y="2076450"/>
          <a:ext cx="238126" cy="238126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印</a:t>
          </a:r>
        </a:p>
      </xdr:txBody>
    </xdr:sp>
    <xdr:clientData/>
  </xdr:twoCellAnchor>
  <xdr:twoCellAnchor>
    <xdr:from>
      <xdr:col>0</xdr:col>
      <xdr:colOff>228600</xdr:colOff>
      <xdr:row>0</xdr:row>
      <xdr:rowOff>171450</xdr:rowOff>
    </xdr:from>
    <xdr:to>
      <xdr:col>15</xdr:col>
      <xdr:colOff>209550</xdr:colOff>
      <xdr:row>3</xdr:row>
      <xdr:rowOff>95250</xdr:rowOff>
    </xdr:to>
    <xdr:sp macro="" textlink="">
      <xdr:nvSpPr>
        <xdr:cNvPr id="3" name="正方形/長方形 2"/>
        <xdr:cNvSpPr/>
      </xdr:nvSpPr>
      <xdr:spPr>
        <a:xfrm>
          <a:off x="228600" y="171450"/>
          <a:ext cx="4267200" cy="6096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66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本紙は、見積書の鑑に相当するものです。標準見積書の記載項目を満たしていれば、各事業者それぞれの様式で構いません。</a:t>
          </a:r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</xdr:row>
          <xdr:rowOff>19050</xdr:rowOff>
        </xdr:from>
        <xdr:to>
          <xdr:col>4</xdr:col>
          <xdr:colOff>400050</xdr:colOff>
          <xdr:row>2</xdr:row>
          <xdr:rowOff>19050</xdr:rowOff>
        </xdr:to>
        <xdr:sp macro="" textlink="">
          <xdr:nvSpPr>
            <xdr:cNvPr id="77843" name="Check Box 19" hidden="1">
              <a:extLst>
                <a:ext uri="{63B3BB69-23CF-44E3-9099-C40C66FF867C}">
                  <a14:compatExt spid="_x0000_s77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</xdr:row>
          <xdr:rowOff>19050</xdr:rowOff>
        </xdr:from>
        <xdr:to>
          <xdr:col>6</xdr:col>
          <xdr:colOff>295275</xdr:colOff>
          <xdr:row>2</xdr:row>
          <xdr:rowOff>19050</xdr:rowOff>
        </xdr:to>
        <xdr:sp macro="" textlink="">
          <xdr:nvSpPr>
            <xdr:cNvPr id="77844" name="Check Box 20" hidden="1">
              <a:extLst>
                <a:ext uri="{63B3BB69-23CF-44E3-9099-C40C66FF867C}">
                  <a14:compatExt spid="_x0000_s77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26" Type="http://schemas.openxmlformats.org/officeDocument/2006/relationships/ctrlProp" Target="../ctrlProps/ctrlProp24.xml"/><Relationship Id="rId39" Type="http://schemas.openxmlformats.org/officeDocument/2006/relationships/ctrlProp" Target="../ctrlProps/ctrlProp3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19.xml"/><Relationship Id="rId34" Type="http://schemas.openxmlformats.org/officeDocument/2006/relationships/ctrlProp" Target="../ctrlProps/ctrlProp32.xml"/><Relationship Id="rId42" Type="http://schemas.openxmlformats.org/officeDocument/2006/relationships/ctrlProp" Target="../ctrlProps/ctrlProp40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38" Type="http://schemas.openxmlformats.org/officeDocument/2006/relationships/ctrlProp" Target="../ctrlProps/ctrlProp36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29" Type="http://schemas.openxmlformats.org/officeDocument/2006/relationships/ctrlProp" Target="../ctrlProps/ctrlProp27.xml"/><Relationship Id="rId41" Type="http://schemas.openxmlformats.org/officeDocument/2006/relationships/ctrlProp" Target="../ctrlProps/ctrlProp39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24" Type="http://schemas.openxmlformats.org/officeDocument/2006/relationships/ctrlProp" Target="../ctrlProps/ctrlProp22.xml"/><Relationship Id="rId32" Type="http://schemas.openxmlformats.org/officeDocument/2006/relationships/ctrlProp" Target="../ctrlProps/ctrlProp30.xml"/><Relationship Id="rId37" Type="http://schemas.openxmlformats.org/officeDocument/2006/relationships/ctrlProp" Target="../ctrlProps/ctrlProp35.xml"/><Relationship Id="rId40" Type="http://schemas.openxmlformats.org/officeDocument/2006/relationships/ctrlProp" Target="../ctrlProps/ctrlProp38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36" Type="http://schemas.openxmlformats.org/officeDocument/2006/relationships/ctrlProp" Target="../ctrlProps/ctrlProp34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31" Type="http://schemas.openxmlformats.org/officeDocument/2006/relationships/ctrlProp" Target="../ctrlProps/ctrlProp29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30" Type="http://schemas.openxmlformats.org/officeDocument/2006/relationships/ctrlProp" Target="../ctrlProps/ctrlProp28.xml"/><Relationship Id="rId35" Type="http://schemas.openxmlformats.org/officeDocument/2006/relationships/ctrlProp" Target="../ctrlProps/ctrlProp3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ctrlProp" Target="../ctrlProps/ctrlProp44.xml"/><Relationship Id="rId4" Type="http://schemas.openxmlformats.org/officeDocument/2006/relationships/ctrlProp" Target="../ctrlProps/ctrlProp4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>
    <tabColor rgb="FFFFC000"/>
    <pageSetUpPr fitToPage="1"/>
  </sheetPr>
  <dimension ref="A1:AU61"/>
  <sheetViews>
    <sheetView showGridLines="0" showZeros="0" tabSelected="1" zoomScaleNormal="100" zoomScaleSheetLayoutView="100" workbookViewId="0">
      <selection activeCell="X1" sqref="X1:AA1"/>
    </sheetView>
  </sheetViews>
  <sheetFormatPr defaultColWidth="3.625" defaultRowHeight="13.5"/>
  <cols>
    <col min="1" max="26" width="3.75" customWidth="1"/>
    <col min="27" max="28" width="1.875" customWidth="1"/>
  </cols>
  <sheetData>
    <row r="1" spans="1:30" ht="24" customHeight="1">
      <c r="V1" s="7"/>
      <c r="W1" s="168" t="s">
        <v>4</v>
      </c>
      <c r="X1" s="368"/>
      <c r="Y1" s="368"/>
      <c r="Z1" s="368"/>
      <c r="AA1" s="368"/>
    </row>
    <row r="2" spans="1:30" ht="6" customHeight="1">
      <c r="V2" s="7"/>
      <c r="W2" s="8"/>
      <c r="X2" s="9"/>
      <c r="Y2" s="9"/>
      <c r="Z2" s="9"/>
      <c r="AA2" s="9"/>
    </row>
    <row r="3" spans="1:30" ht="24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T3" s="166" t="s">
        <v>17</v>
      </c>
      <c r="U3" s="379"/>
      <c r="V3" s="379"/>
      <c r="W3" s="167" t="s">
        <v>18</v>
      </c>
      <c r="X3" s="345"/>
      <c r="Y3" s="167" t="s">
        <v>19</v>
      </c>
      <c r="Z3" s="345"/>
      <c r="AA3" s="167" t="s">
        <v>20</v>
      </c>
      <c r="AD3" s="304" t="s">
        <v>243</v>
      </c>
    </row>
    <row r="4" spans="1:30" ht="15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0"/>
      <c r="T4" s="7"/>
      <c r="U4" s="7"/>
      <c r="V4" s="7"/>
      <c r="W4" s="11"/>
      <c r="X4" s="11"/>
      <c r="Y4" s="11"/>
      <c r="Z4" s="11"/>
      <c r="AA4" s="11"/>
      <c r="AD4" s="304" t="s">
        <v>245</v>
      </c>
    </row>
    <row r="5" spans="1:30" ht="28.5">
      <c r="A5" s="373" t="s">
        <v>21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</row>
    <row r="6" spans="1:30" ht="18" customHeight="1">
      <c r="A6" s="2"/>
      <c r="B6" s="2"/>
      <c r="C6" s="2"/>
      <c r="D6" s="2"/>
      <c r="E6" s="2"/>
      <c r="F6" s="2"/>
      <c r="H6" s="3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30" ht="18" customHeight="1">
      <c r="A7" s="2"/>
      <c r="B7" s="404" t="s">
        <v>120</v>
      </c>
      <c r="C7" s="404"/>
      <c r="D7" s="404"/>
      <c r="E7" s="404"/>
      <c r="F7" s="404"/>
      <c r="G7" s="404"/>
      <c r="H7" s="404"/>
      <c r="I7" s="404"/>
      <c r="J7" s="13"/>
      <c r="K7" s="13"/>
      <c r="L7" s="13"/>
      <c r="M7" s="13"/>
      <c r="N7" s="1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30" ht="11.25" customHeight="1">
      <c r="A8" s="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0" s="216" customFormat="1" ht="18" customHeight="1">
      <c r="A9" s="14"/>
      <c r="B9" s="14"/>
      <c r="C9" s="15"/>
      <c r="D9" s="15"/>
      <c r="F9" s="17"/>
      <c r="G9" s="17"/>
      <c r="H9" s="17"/>
      <c r="I9" s="215"/>
      <c r="J9" s="215"/>
      <c r="K9" s="215"/>
      <c r="L9" s="215"/>
      <c r="M9" s="215"/>
      <c r="N9" s="215"/>
      <c r="P9" s="215"/>
      <c r="Q9" s="169" t="s">
        <v>5</v>
      </c>
      <c r="R9" s="370"/>
      <c r="S9" s="370"/>
      <c r="T9" s="370"/>
      <c r="U9" s="370"/>
      <c r="V9" s="370"/>
      <c r="W9" s="370"/>
      <c r="X9" s="370"/>
      <c r="Y9" s="370"/>
      <c r="Z9" s="370"/>
      <c r="AA9" s="370"/>
    </row>
    <row r="10" spans="1:30" s="216" customFormat="1" ht="18" customHeight="1">
      <c r="A10" s="14"/>
      <c r="B10" s="14"/>
      <c r="C10" s="15"/>
      <c r="D10" s="15"/>
      <c r="F10" s="17"/>
      <c r="G10" s="17"/>
      <c r="H10" s="17"/>
      <c r="I10" s="215"/>
      <c r="J10" s="215"/>
      <c r="K10" s="215"/>
      <c r="L10" s="215"/>
      <c r="M10" s="215"/>
      <c r="N10" s="215"/>
      <c r="P10" s="215"/>
      <c r="Q10" s="19"/>
      <c r="S10" s="170" t="s">
        <v>22</v>
      </c>
      <c r="T10" s="370"/>
      <c r="U10" s="370"/>
      <c r="V10" s="370"/>
      <c r="W10" s="370"/>
      <c r="X10" s="370"/>
      <c r="Y10" s="370"/>
      <c r="Z10" s="370"/>
      <c r="AA10" s="370"/>
    </row>
    <row r="11" spans="1:30" s="216" customFormat="1" ht="18" customHeight="1">
      <c r="A11" s="14"/>
      <c r="B11" s="14"/>
      <c r="C11" s="15"/>
      <c r="D11" s="15"/>
      <c r="F11" s="17"/>
      <c r="G11" s="17"/>
      <c r="H11" s="17"/>
      <c r="I11" s="215"/>
      <c r="J11" s="215"/>
      <c r="K11" s="215"/>
      <c r="L11" s="215"/>
      <c r="M11" s="215"/>
      <c r="N11" s="215"/>
      <c r="P11" s="215"/>
      <c r="R11" s="215"/>
      <c r="T11" s="169" t="s">
        <v>117</v>
      </c>
      <c r="U11" s="370"/>
      <c r="V11" s="370"/>
      <c r="W11" s="370"/>
      <c r="X11" s="370"/>
      <c r="Y11" s="370"/>
      <c r="Z11" s="370"/>
      <c r="AA11" s="370"/>
    </row>
    <row r="12" spans="1:30" s="216" customFormat="1" ht="18" customHeight="1">
      <c r="A12" s="14"/>
      <c r="B12" s="14"/>
      <c r="C12" s="15"/>
      <c r="D12" s="15"/>
      <c r="E12" s="14"/>
      <c r="F12" s="14"/>
      <c r="G12" s="14"/>
      <c r="H12" s="14"/>
      <c r="I12" s="215"/>
      <c r="J12" s="215"/>
      <c r="K12" s="215"/>
      <c r="L12" s="215"/>
      <c r="M12" s="215"/>
      <c r="N12" s="215"/>
      <c r="P12" s="215"/>
      <c r="R12" s="215"/>
      <c r="T12" s="170" t="s">
        <v>118</v>
      </c>
      <c r="U12" s="370"/>
      <c r="V12" s="370"/>
      <c r="W12" s="370"/>
      <c r="X12" s="370"/>
      <c r="Y12" s="370"/>
      <c r="Z12" s="370"/>
      <c r="AA12" s="370"/>
    </row>
    <row r="13" spans="1:30" s="16" customFormat="1" ht="21.75" customHeight="1">
      <c r="A13" s="14"/>
      <c r="B13" s="14"/>
      <c r="C13" s="15"/>
      <c r="D13" s="15"/>
      <c r="E13" s="14"/>
      <c r="F13" s="14"/>
      <c r="G13" s="14"/>
      <c r="H13" s="14"/>
      <c r="I13" s="18"/>
      <c r="J13" s="18"/>
      <c r="K13" s="18"/>
      <c r="L13" s="18"/>
      <c r="M13" s="18"/>
      <c r="N13" s="18"/>
      <c r="O13" s="18"/>
      <c r="Q13" s="18"/>
      <c r="R13" s="20"/>
      <c r="AA13" s="18"/>
    </row>
    <row r="14" spans="1:30" ht="18" customHeight="1">
      <c r="A14" s="2"/>
      <c r="B14" s="380" t="s">
        <v>170</v>
      </c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21"/>
    </row>
    <row r="15" spans="1:30" ht="27" customHeight="1">
      <c r="A15" s="2"/>
      <c r="B15" s="2"/>
      <c r="C15" s="1"/>
      <c r="D15" s="5" t="s">
        <v>26</v>
      </c>
      <c r="E15" s="2"/>
      <c r="F15" s="2"/>
      <c r="G15" s="2"/>
      <c r="H15" s="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30" ht="27" customHeight="1">
      <c r="A16" s="2"/>
      <c r="B16" s="405" t="s">
        <v>23</v>
      </c>
      <c r="C16" s="405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</row>
    <row r="17" spans="1:28" ht="21.75" customHeight="1">
      <c r="A17" s="2"/>
      <c r="B17" s="14"/>
      <c r="D17" s="14"/>
      <c r="E17" s="14"/>
      <c r="F17" s="14"/>
      <c r="G17" s="22"/>
      <c r="H17" s="14"/>
      <c r="I17" s="18"/>
      <c r="J17" s="18"/>
      <c r="K17" s="18"/>
      <c r="L17" s="18"/>
      <c r="M17" s="18"/>
      <c r="N17" s="18"/>
      <c r="O17" s="23"/>
      <c r="P17" s="23"/>
      <c r="Q17" s="23"/>
      <c r="R17" s="23"/>
      <c r="S17" s="7"/>
      <c r="T17" s="7"/>
      <c r="U17" s="7"/>
      <c r="V17" s="7"/>
      <c r="W17" s="7"/>
      <c r="X17" s="7"/>
      <c r="Y17" s="7"/>
      <c r="Z17" s="7"/>
      <c r="AA17" s="7"/>
    </row>
    <row r="18" spans="1:28" ht="30.75" customHeight="1" thickBot="1">
      <c r="A18" s="2"/>
      <c r="B18" s="2"/>
      <c r="C18" s="2"/>
      <c r="D18" s="171" t="s">
        <v>6</v>
      </c>
      <c r="E18" s="24"/>
      <c r="F18" s="6"/>
      <c r="G18" s="4"/>
      <c r="H18" s="25"/>
      <c r="I18" s="24"/>
      <c r="J18" s="377">
        <f>IF(COUNT(S41,S42)=0,"",S41+S42)</f>
        <v>0</v>
      </c>
      <c r="K18" s="377"/>
      <c r="L18" s="377"/>
      <c r="M18" s="377"/>
      <c r="N18" s="377"/>
      <c r="O18" s="377"/>
      <c r="P18" s="377"/>
      <c r="Q18" s="377"/>
      <c r="R18" s="377"/>
      <c r="S18" s="377"/>
      <c r="T18" s="7"/>
      <c r="U18" s="7"/>
      <c r="V18" s="7"/>
      <c r="W18" s="7"/>
      <c r="X18" s="7"/>
      <c r="Y18" s="7"/>
      <c r="Z18" s="7"/>
      <c r="AA18" s="7"/>
      <c r="AB18" s="7"/>
    </row>
    <row r="19" spans="1:28" ht="18" customHeight="1">
      <c r="A19" s="2"/>
      <c r="B19" s="2"/>
      <c r="C19" s="2"/>
      <c r="D19" s="12"/>
      <c r="E19" s="26"/>
      <c r="F19" s="27"/>
      <c r="G19" s="1"/>
      <c r="H19" s="9"/>
      <c r="I19" s="26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7"/>
      <c r="U19" s="7"/>
      <c r="V19" s="7"/>
      <c r="W19" s="7"/>
      <c r="X19" s="7"/>
      <c r="Y19" s="7"/>
      <c r="Z19" s="7"/>
      <c r="AA19" s="7"/>
      <c r="AB19" s="7"/>
    </row>
    <row r="20" spans="1:28" s="30" customFormat="1" ht="18" customHeight="1">
      <c r="A20" s="29"/>
      <c r="B20" s="29"/>
      <c r="C20" s="29"/>
      <c r="E20" s="374" t="s">
        <v>7</v>
      </c>
      <c r="F20" s="374"/>
      <c r="G20" s="374"/>
      <c r="H20" s="374"/>
      <c r="I20" s="31" t="s">
        <v>27</v>
      </c>
      <c r="L20" s="74" t="s">
        <v>33</v>
      </c>
      <c r="M20" s="501"/>
      <c r="N20" s="501"/>
      <c r="O20" s="501"/>
      <c r="P20" s="417" t="s">
        <v>28</v>
      </c>
      <c r="Q20" s="417"/>
      <c r="R20" s="32"/>
      <c r="S20" s="33"/>
      <c r="T20" s="34"/>
      <c r="U20" s="34"/>
      <c r="V20" s="34"/>
      <c r="W20" s="34"/>
      <c r="X20" s="34"/>
      <c r="Y20" s="34"/>
      <c r="Z20" s="34"/>
      <c r="AA20" s="34"/>
      <c r="AB20" s="34"/>
    </row>
    <row r="21" spans="1:28" s="30" customFormat="1" ht="18" customHeight="1">
      <c r="A21" s="29"/>
      <c r="B21" s="29"/>
      <c r="C21" s="29"/>
      <c r="E21" s="375" t="s">
        <v>24</v>
      </c>
      <c r="F21" s="375"/>
      <c r="G21" s="375"/>
      <c r="H21" s="375"/>
      <c r="I21" s="35" t="s">
        <v>29</v>
      </c>
      <c r="J21" s="36"/>
      <c r="K21" s="376"/>
      <c r="L21" s="376"/>
      <c r="M21" s="36" t="s">
        <v>18</v>
      </c>
      <c r="N21" s="337"/>
      <c r="O21" s="36" t="s">
        <v>19</v>
      </c>
      <c r="P21" s="337"/>
      <c r="Q21" s="36" t="s">
        <v>20</v>
      </c>
      <c r="R21" s="32"/>
      <c r="S21" s="37"/>
      <c r="T21" s="34"/>
      <c r="U21" s="34"/>
      <c r="V21" s="34"/>
      <c r="W21" s="34"/>
      <c r="X21" s="34"/>
      <c r="Y21" s="34"/>
      <c r="Z21" s="34"/>
      <c r="AA21" s="34"/>
      <c r="AB21" s="34"/>
    </row>
    <row r="22" spans="1:28" s="30" customFormat="1" ht="18" customHeight="1">
      <c r="A22" s="29"/>
      <c r="B22" s="29"/>
      <c r="C22" s="29"/>
      <c r="E22" s="375" t="s">
        <v>25</v>
      </c>
      <c r="F22" s="375"/>
      <c r="G22" s="375"/>
      <c r="H22" s="375"/>
      <c r="I22" s="35" t="s">
        <v>30</v>
      </c>
      <c r="J22" s="505"/>
      <c r="K22" s="505"/>
      <c r="L22" s="505"/>
      <c r="M22" s="505"/>
      <c r="N22" s="505"/>
      <c r="O22" s="505"/>
      <c r="P22" s="505"/>
      <c r="Q22" s="505"/>
      <c r="R22" s="32"/>
      <c r="S22" s="37"/>
      <c r="T22" s="34"/>
      <c r="U22" s="34"/>
      <c r="V22" s="34"/>
      <c r="W22" s="34"/>
      <c r="X22" s="34"/>
      <c r="Y22" s="34"/>
      <c r="Z22" s="34"/>
      <c r="AA22" s="34"/>
      <c r="AB22" s="34"/>
    </row>
    <row r="23" spans="1:28" ht="26.25" customHeight="1" thickBot="1">
      <c r="A23" s="2"/>
      <c r="B23" s="2"/>
      <c r="C23" s="1"/>
      <c r="D23" s="5"/>
      <c r="E23" s="2"/>
      <c r="F23" s="2"/>
      <c r="G23" s="2"/>
      <c r="H23" s="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8" s="38" customFormat="1" ht="24" customHeight="1">
      <c r="B24" s="506" t="s">
        <v>8</v>
      </c>
      <c r="C24" s="503"/>
      <c r="D24" s="503"/>
      <c r="E24" s="503"/>
      <c r="F24" s="503"/>
      <c r="G24" s="503"/>
      <c r="H24" s="503"/>
      <c r="I24" s="503"/>
      <c r="J24" s="503"/>
      <c r="K24" s="503"/>
      <c r="L24" s="503"/>
      <c r="M24" s="503"/>
      <c r="N24" s="503"/>
      <c r="O24" s="503"/>
      <c r="P24" s="503"/>
      <c r="Q24" s="503"/>
      <c r="R24" s="507"/>
      <c r="S24" s="502" t="s">
        <v>3</v>
      </c>
      <c r="T24" s="503"/>
      <c r="U24" s="503"/>
      <c r="V24" s="502" t="s">
        <v>1</v>
      </c>
      <c r="W24" s="503"/>
      <c r="X24" s="503"/>
      <c r="Y24" s="503"/>
      <c r="Z24" s="504"/>
      <c r="AA24" s="39"/>
    </row>
    <row r="25" spans="1:28" s="40" customFormat="1" ht="24" customHeight="1">
      <c r="B25" s="75"/>
      <c r="C25" s="76"/>
      <c r="D25" s="77"/>
      <c r="E25" s="78"/>
      <c r="F25" s="79"/>
      <c r="G25" s="79"/>
      <c r="H25" s="79"/>
      <c r="I25" s="80"/>
      <c r="J25" s="80"/>
      <c r="K25" s="80"/>
      <c r="L25" s="80"/>
      <c r="M25" s="80"/>
      <c r="N25" s="80"/>
      <c r="O25" s="80"/>
      <c r="P25" s="80"/>
      <c r="Q25" s="80"/>
      <c r="R25" s="79"/>
      <c r="S25" s="409"/>
      <c r="T25" s="410"/>
      <c r="U25" s="411"/>
      <c r="V25" s="387"/>
      <c r="W25" s="388"/>
      <c r="X25" s="388"/>
      <c r="Y25" s="388"/>
      <c r="Z25" s="389"/>
      <c r="AA25" s="39"/>
    </row>
    <row r="26" spans="1:28" s="40" customFormat="1" ht="19.5" customHeight="1">
      <c r="B26" s="81"/>
      <c r="C26" s="117" t="s">
        <v>158</v>
      </c>
      <c r="E26" s="83"/>
      <c r="F26" s="84"/>
      <c r="G26" s="84"/>
      <c r="H26" s="84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412"/>
      <c r="T26" s="393"/>
      <c r="U26" s="393"/>
      <c r="V26" s="394"/>
      <c r="W26" s="395"/>
      <c r="X26" s="395"/>
      <c r="Y26" s="395"/>
      <c r="Z26" s="396"/>
      <c r="AA26" s="39"/>
    </row>
    <row r="27" spans="1:28" s="40" customFormat="1" ht="19.5" customHeight="1">
      <c r="B27" s="86"/>
      <c r="C27" s="82"/>
      <c r="D27" s="13"/>
      <c r="E27" s="87"/>
      <c r="F27" s="84"/>
      <c r="G27" s="84"/>
      <c r="H27" s="84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371"/>
      <c r="T27" s="372"/>
      <c r="U27" s="372"/>
      <c r="V27" s="387"/>
      <c r="W27" s="388"/>
      <c r="X27" s="388"/>
      <c r="Y27" s="388"/>
      <c r="Z27" s="389"/>
      <c r="AA27" s="39"/>
    </row>
    <row r="28" spans="1:28" s="40" customFormat="1" ht="19.5" customHeight="1">
      <c r="B28" s="75"/>
      <c r="C28" s="82"/>
      <c r="D28" s="83" t="s">
        <v>68</v>
      </c>
      <c r="E28" s="83"/>
      <c r="F28" s="84"/>
      <c r="G28" s="84"/>
      <c r="H28" s="84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392" t="s">
        <v>38</v>
      </c>
      <c r="T28" s="393"/>
      <c r="U28" s="393"/>
      <c r="V28" s="397">
        <f>運１!W11</f>
        <v>0</v>
      </c>
      <c r="W28" s="398"/>
      <c r="X28" s="398"/>
      <c r="Y28" s="398"/>
      <c r="Z28" s="399"/>
      <c r="AA28" s="39"/>
    </row>
    <row r="29" spans="1:28" s="40" customFormat="1" ht="19.5" customHeight="1">
      <c r="B29" s="86"/>
      <c r="C29" s="82"/>
      <c r="D29" s="13"/>
      <c r="E29" s="87"/>
      <c r="F29" s="84"/>
      <c r="G29" s="84"/>
      <c r="H29" s="84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371"/>
      <c r="T29" s="372"/>
      <c r="U29" s="372"/>
      <c r="V29" s="387"/>
      <c r="W29" s="388"/>
      <c r="X29" s="388"/>
      <c r="Y29" s="388"/>
      <c r="Z29" s="389"/>
      <c r="AA29" s="39"/>
    </row>
    <row r="30" spans="1:28" s="40" customFormat="1" ht="19.5" customHeight="1">
      <c r="B30" s="75"/>
      <c r="C30" s="82"/>
      <c r="D30" s="83" t="s">
        <v>67</v>
      </c>
      <c r="E30" s="83"/>
      <c r="F30" s="84"/>
      <c r="G30" s="84"/>
      <c r="H30" s="84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392" t="s">
        <v>38</v>
      </c>
      <c r="T30" s="393"/>
      <c r="U30" s="393"/>
      <c r="V30" s="397">
        <f>運１!W22</f>
        <v>0</v>
      </c>
      <c r="W30" s="398"/>
      <c r="X30" s="398"/>
      <c r="Y30" s="398"/>
      <c r="Z30" s="399"/>
      <c r="AA30" s="39"/>
    </row>
    <row r="31" spans="1:28" s="40" customFormat="1" ht="19.5" customHeight="1">
      <c r="B31" s="86"/>
      <c r="C31" s="82"/>
      <c r="D31" s="13"/>
      <c r="E31" s="87"/>
      <c r="F31" s="84"/>
      <c r="G31" s="84"/>
      <c r="H31" s="84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371"/>
      <c r="T31" s="372"/>
      <c r="U31" s="372"/>
      <c r="V31" s="394"/>
      <c r="W31" s="395"/>
      <c r="X31" s="395"/>
      <c r="Y31" s="395"/>
      <c r="Z31" s="396"/>
      <c r="AA31" s="39"/>
    </row>
    <row r="32" spans="1:28" s="40" customFormat="1" ht="19.5" customHeight="1">
      <c r="B32" s="75"/>
      <c r="C32" s="82"/>
      <c r="D32" s="83" t="s">
        <v>106</v>
      </c>
      <c r="E32" s="83"/>
      <c r="F32" s="84"/>
      <c r="G32" s="84"/>
      <c r="H32" s="84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392" t="s">
        <v>38</v>
      </c>
      <c r="T32" s="393"/>
      <c r="U32" s="393"/>
      <c r="V32" s="397">
        <f>運１!W29</f>
        <v>0</v>
      </c>
      <c r="W32" s="398"/>
      <c r="X32" s="398"/>
      <c r="Y32" s="398"/>
      <c r="Z32" s="399"/>
      <c r="AA32" s="39"/>
    </row>
    <row r="33" spans="1:47" s="40" customFormat="1" ht="19.5" customHeight="1">
      <c r="B33" s="86"/>
      <c r="C33" s="82"/>
      <c r="D33" s="13"/>
      <c r="E33" s="87"/>
      <c r="F33" s="84"/>
      <c r="G33" s="84"/>
      <c r="H33" s="84"/>
      <c r="I33" s="85"/>
      <c r="J33" s="85"/>
      <c r="K33" s="85"/>
      <c r="L33" s="85"/>
      <c r="M33" s="85"/>
      <c r="N33" s="85"/>
      <c r="O33" s="85"/>
      <c r="P33" s="116"/>
      <c r="Q33" s="85"/>
      <c r="R33" s="85"/>
      <c r="S33" s="371"/>
      <c r="T33" s="372"/>
      <c r="U33" s="400"/>
      <c r="V33" s="387"/>
      <c r="W33" s="388"/>
      <c r="X33" s="388"/>
      <c r="Y33" s="388"/>
      <c r="Z33" s="389"/>
      <c r="AA33" s="39"/>
    </row>
    <row r="34" spans="1:47" s="40" customFormat="1" ht="19.5" customHeight="1">
      <c r="B34" s="86"/>
      <c r="C34" s="82"/>
      <c r="D34" s="87" t="s">
        <v>116</v>
      </c>
      <c r="E34" s="87"/>
      <c r="F34" s="84"/>
      <c r="G34" s="84"/>
      <c r="H34" s="84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392" t="s">
        <v>38</v>
      </c>
      <c r="T34" s="393"/>
      <c r="U34" s="393"/>
      <c r="V34" s="397">
        <f>運１!W36</f>
        <v>0</v>
      </c>
      <c r="W34" s="398"/>
      <c r="X34" s="398"/>
      <c r="Y34" s="398"/>
      <c r="Z34" s="399"/>
      <c r="AA34" s="39"/>
    </row>
    <row r="35" spans="1:47" s="40" customFormat="1" ht="19.5" customHeight="1">
      <c r="B35" s="75"/>
      <c r="C35" s="82"/>
      <c r="D35" s="87"/>
      <c r="E35" s="87"/>
      <c r="F35" s="84"/>
      <c r="G35" s="84"/>
      <c r="H35" s="84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382"/>
      <c r="T35" s="383"/>
      <c r="U35" s="383"/>
      <c r="V35" s="387"/>
      <c r="W35" s="388"/>
      <c r="X35" s="388"/>
      <c r="Y35" s="388"/>
      <c r="Z35" s="389"/>
      <c r="AA35" s="39"/>
    </row>
    <row r="36" spans="1:47" s="40" customFormat="1" ht="19.5" customHeight="1">
      <c r="B36" s="89"/>
      <c r="C36" s="90"/>
      <c r="D36" s="87" t="s">
        <v>72</v>
      </c>
      <c r="E36" s="87"/>
      <c r="F36" s="84"/>
      <c r="G36" s="84"/>
      <c r="H36" s="84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392" t="s">
        <v>38</v>
      </c>
      <c r="T36" s="393"/>
      <c r="U36" s="393"/>
      <c r="V36" s="397">
        <f>運１!W42</f>
        <v>0</v>
      </c>
      <c r="W36" s="398"/>
      <c r="X36" s="398"/>
      <c r="Y36" s="398"/>
      <c r="Z36" s="399"/>
      <c r="AA36" s="39"/>
    </row>
    <row r="37" spans="1:47" s="40" customFormat="1" ht="19.5" customHeight="1">
      <c r="B37" s="94"/>
      <c r="C37" s="90"/>
      <c r="D37" s="13"/>
      <c r="F37" s="91"/>
      <c r="G37" s="91"/>
      <c r="H37" s="91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382"/>
      <c r="T37" s="383"/>
      <c r="U37" s="383"/>
      <c r="V37" s="387"/>
      <c r="W37" s="388"/>
      <c r="X37" s="388"/>
      <c r="Y37" s="388"/>
      <c r="Z37" s="389"/>
      <c r="AA37" s="39"/>
    </row>
    <row r="38" spans="1:47" s="40" customFormat="1" ht="19.5" customHeight="1">
      <c r="B38" s="94"/>
      <c r="C38" s="90"/>
      <c r="D38" s="87" t="s">
        <v>73</v>
      </c>
      <c r="E38" s="87"/>
      <c r="F38" s="84"/>
      <c r="G38" s="84"/>
      <c r="H38" s="84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392" t="s">
        <v>38</v>
      </c>
      <c r="T38" s="393"/>
      <c r="U38" s="393"/>
      <c r="V38" s="397">
        <f>運１!W48</f>
        <v>0</v>
      </c>
      <c r="W38" s="398"/>
      <c r="X38" s="398"/>
      <c r="Y38" s="398"/>
      <c r="Z38" s="399"/>
      <c r="AA38" s="39"/>
    </row>
    <row r="39" spans="1:47" s="40" customFormat="1" ht="19.5" customHeight="1">
      <c r="B39" s="94"/>
      <c r="C39" s="90"/>
      <c r="D39" s="91"/>
      <c r="E39" s="13"/>
      <c r="F39" s="91"/>
      <c r="G39" s="91"/>
      <c r="H39" s="122" t="s">
        <v>42</v>
      </c>
      <c r="I39" s="92"/>
      <c r="J39" s="92"/>
      <c r="K39" s="92"/>
      <c r="L39" s="92"/>
      <c r="M39" s="92"/>
      <c r="N39" s="92"/>
      <c r="O39" s="92"/>
      <c r="P39" s="92"/>
      <c r="Q39" s="92"/>
      <c r="R39" s="93"/>
      <c r="S39" s="382"/>
      <c r="T39" s="383"/>
      <c r="U39" s="383"/>
      <c r="V39" s="387"/>
      <c r="W39" s="388"/>
      <c r="X39" s="388"/>
      <c r="Y39" s="388"/>
      <c r="Z39" s="389"/>
      <c r="AA39" s="39"/>
    </row>
    <row r="40" spans="1:47" s="40" customFormat="1" ht="26.25" customHeight="1" thickBot="1">
      <c r="B40" s="95"/>
      <c r="C40" s="96"/>
      <c r="D40" s="97"/>
      <c r="E40" s="97"/>
      <c r="F40" s="98"/>
      <c r="G40" s="98"/>
      <c r="H40" s="98"/>
      <c r="I40" s="98"/>
      <c r="J40" s="98"/>
      <c r="K40" s="98"/>
      <c r="L40" s="98"/>
      <c r="M40" s="92"/>
      <c r="N40" s="92"/>
      <c r="O40" s="92"/>
      <c r="P40" s="88" t="s">
        <v>9</v>
      </c>
      <c r="Q40" s="99"/>
      <c r="R40" s="99"/>
      <c r="S40" s="390"/>
      <c r="T40" s="391"/>
      <c r="U40" s="391"/>
      <c r="V40" s="406"/>
      <c r="W40" s="407"/>
      <c r="X40" s="407"/>
      <c r="Y40" s="407"/>
      <c r="Z40" s="408"/>
      <c r="AA40" s="39"/>
    </row>
    <row r="41" spans="1:47" s="40" customFormat="1" ht="24" customHeight="1">
      <c r="I41" s="39"/>
      <c r="J41" s="39"/>
      <c r="K41" s="39"/>
      <c r="L41" s="39"/>
      <c r="M41" s="100"/>
      <c r="N41" s="101"/>
      <c r="O41" s="413" t="s">
        <v>35</v>
      </c>
      <c r="P41" s="414"/>
      <c r="Q41" s="414"/>
      <c r="R41" s="414"/>
      <c r="S41" s="384">
        <f>IF(COUNT(V25:V40)=0,"",SUM(V25:V40))</f>
        <v>0</v>
      </c>
      <c r="T41" s="385"/>
      <c r="U41" s="385"/>
      <c r="V41" s="385"/>
      <c r="W41" s="385"/>
      <c r="X41" s="385"/>
      <c r="Y41" s="385"/>
      <c r="Z41" s="386"/>
      <c r="AA41" s="39"/>
    </row>
    <row r="42" spans="1:47" s="40" customFormat="1" ht="24" customHeight="1" thickBot="1">
      <c r="I42" s="39"/>
      <c r="J42" s="39"/>
      <c r="K42" s="39"/>
      <c r="L42" s="39"/>
      <c r="M42" s="102"/>
      <c r="N42" s="103"/>
      <c r="O42" s="415" t="s">
        <v>36</v>
      </c>
      <c r="P42" s="416"/>
      <c r="Q42" s="416"/>
      <c r="R42" s="416"/>
      <c r="S42" s="401">
        <f>IF(COUNT(S41)=0,"",ROUNDDOWN(S41*0.08,0))</f>
        <v>0</v>
      </c>
      <c r="T42" s="402"/>
      <c r="U42" s="402"/>
      <c r="V42" s="402"/>
      <c r="W42" s="402"/>
      <c r="X42" s="402"/>
      <c r="Y42" s="402"/>
      <c r="Z42" s="403"/>
      <c r="AA42" s="39"/>
    </row>
    <row r="43" spans="1:47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spans="1:47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spans="1:47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spans="1:47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4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U47" s="163"/>
    </row>
    <row r="48" spans="1:47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61" spans="1:27">
      <c r="J61" t="s">
        <v>113</v>
      </c>
    </row>
  </sheetData>
  <sheetProtection sheet="1" objects="1" scenarios="1" selectLockedCells="1"/>
  <customSheetViews>
    <customSheetView guid="{EE55D7A5-38E5-46DE-83B7-91C476903468}" showGridLines="0" showRuler="0" topLeftCell="A22">
      <selection activeCell="AI24" sqref="AI24"/>
      <pageMargins left="0.31496062992125984" right="0.19685039370078741" top="0.59055118110236227" bottom="0.59055118110236227" header="0.35433070866141736" footer="0.19685039370078741"/>
      <printOptions horizontalCentered="1"/>
      <pageSetup paperSize="9" scale="90" orientation="portrait" horizontalDpi="300" verticalDpi="300" r:id="rId1"/>
      <headerFooter alignWithMargins="0">
        <oddFooter>&amp;C&amp;9&amp;P/18</oddFooter>
      </headerFooter>
    </customSheetView>
  </customSheetViews>
  <mergeCells count="58">
    <mergeCell ref="X1:AA1"/>
    <mergeCell ref="D16:X16"/>
    <mergeCell ref="U12:AA12"/>
    <mergeCell ref="S27:U27"/>
    <mergeCell ref="A5:AA5"/>
    <mergeCell ref="E20:H20"/>
    <mergeCell ref="E21:H21"/>
    <mergeCell ref="S24:U24"/>
    <mergeCell ref="S26:U26"/>
    <mergeCell ref="E22:H22"/>
    <mergeCell ref="K21:L21"/>
    <mergeCell ref="J18:S18"/>
    <mergeCell ref="B7:I7"/>
    <mergeCell ref="B16:C16"/>
    <mergeCell ref="R9:AA9"/>
    <mergeCell ref="T10:AA10"/>
    <mergeCell ref="O42:R42"/>
    <mergeCell ref="P20:Q20"/>
    <mergeCell ref="M20:O20"/>
    <mergeCell ref="S28:U28"/>
    <mergeCell ref="S30:U30"/>
    <mergeCell ref="S32:U32"/>
    <mergeCell ref="S29:U29"/>
    <mergeCell ref="S35:U35"/>
    <mergeCell ref="J22:Q22"/>
    <mergeCell ref="B24:R24"/>
    <mergeCell ref="S42:Z42"/>
    <mergeCell ref="O41:R41"/>
    <mergeCell ref="V34:Z34"/>
    <mergeCell ref="U11:AA11"/>
    <mergeCell ref="V37:Z37"/>
    <mergeCell ref="V38:Z38"/>
    <mergeCell ref="V39:Z39"/>
    <mergeCell ref="V40:Z40"/>
    <mergeCell ref="V26:Z26"/>
    <mergeCell ref="V27:Z27"/>
    <mergeCell ref="V28:Z28"/>
    <mergeCell ref="V29:Z29"/>
    <mergeCell ref="V30:Z30"/>
    <mergeCell ref="S36:U36"/>
    <mergeCell ref="S37:U37"/>
    <mergeCell ref="S25:U25"/>
    <mergeCell ref="U3:V3"/>
    <mergeCell ref="B14:Z14"/>
    <mergeCell ref="S41:Z41"/>
    <mergeCell ref="V33:Z33"/>
    <mergeCell ref="V25:Z25"/>
    <mergeCell ref="V35:Z35"/>
    <mergeCell ref="V36:Z36"/>
    <mergeCell ref="S39:U39"/>
    <mergeCell ref="S40:U40"/>
    <mergeCell ref="V24:Z24"/>
    <mergeCell ref="V31:Z31"/>
    <mergeCell ref="V32:Z32"/>
    <mergeCell ref="S34:U34"/>
    <mergeCell ref="S38:U38"/>
    <mergeCell ref="S31:U31"/>
    <mergeCell ref="S33:U33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88" fitToHeight="0" orientation="portrait" horizontalDpi="300" verticalDpi="300" r:id="rId2"/>
  <headerFooter alignWithMargins="0">
    <oddFooter>&amp;C&amp;9&amp;P/&amp;N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U38"/>
  <sheetViews>
    <sheetView showGridLines="0" showZeros="0" zoomScaleNormal="100" zoomScaleSheetLayoutView="80" workbookViewId="0">
      <selection activeCell="B6" sqref="B6"/>
    </sheetView>
  </sheetViews>
  <sheetFormatPr defaultColWidth="3.625" defaultRowHeight="15" customHeight="1"/>
  <cols>
    <col min="1" max="1" width="2.625" style="212" customWidth="1"/>
    <col min="2" max="18" width="3.625" style="212" customWidth="1"/>
    <col min="19" max="20" width="3.875" style="212" customWidth="1"/>
    <col min="21" max="27" width="3.875" style="43" customWidth="1"/>
    <col min="28" max="30" width="3.625" style="43" customWidth="1"/>
    <col min="31" max="31" width="1.875" style="212" customWidth="1"/>
    <col min="32" max="16384" width="3.625" style="212"/>
  </cols>
  <sheetData>
    <row r="1" spans="1:33" ht="15" customHeight="1">
      <c r="A1" s="104" t="s">
        <v>14</v>
      </c>
      <c r="B1" s="105"/>
      <c r="C1" s="104"/>
      <c r="D1" s="104"/>
      <c r="E1" s="104"/>
      <c r="F1" s="104"/>
      <c r="G1" s="104"/>
      <c r="H1" s="104"/>
      <c r="I1" s="104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6"/>
      <c r="AB1" s="106"/>
      <c r="AC1" s="106"/>
      <c r="AD1" s="106"/>
    </row>
    <row r="2" spans="1:33" ht="21" customHeight="1">
      <c r="A2" s="41" t="s">
        <v>252</v>
      </c>
      <c r="B2" s="41"/>
    </row>
    <row r="3" spans="1:33" ht="15" customHeight="1">
      <c r="B3" s="42" t="s">
        <v>249</v>
      </c>
      <c r="AD3" s="107" t="s">
        <v>108</v>
      </c>
    </row>
    <row r="4" spans="1:33" ht="15" customHeight="1">
      <c r="B4" s="424" t="s">
        <v>34</v>
      </c>
      <c r="C4" s="660" t="s">
        <v>16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662" t="s">
        <v>1</v>
      </c>
      <c r="AA4" s="431"/>
      <c r="AB4" s="431"/>
      <c r="AC4" s="431"/>
      <c r="AD4" s="432"/>
      <c r="AE4" s="44"/>
      <c r="AG4" s="304" t="s">
        <v>247</v>
      </c>
    </row>
    <row r="5" spans="1:33" ht="12" customHeight="1">
      <c r="B5" s="425"/>
      <c r="C5" s="661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663"/>
      <c r="AA5" s="433"/>
      <c r="AB5" s="433"/>
      <c r="AC5" s="433"/>
      <c r="AD5" s="434"/>
      <c r="AE5" s="45"/>
    </row>
    <row r="6" spans="1:33" s="45" customFormat="1" ht="18" customHeight="1">
      <c r="B6" s="338">
        <v>1</v>
      </c>
      <c r="C6" s="664" t="s">
        <v>47</v>
      </c>
      <c r="D6" s="535"/>
      <c r="E6" s="535"/>
      <c r="F6" s="535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5"/>
      <c r="R6" s="535"/>
      <c r="S6" s="535"/>
      <c r="T6" s="535"/>
      <c r="U6" s="535"/>
      <c r="V6" s="535"/>
      <c r="W6" s="535"/>
      <c r="X6" s="535"/>
      <c r="Y6" s="665"/>
      <c r="Z6" s="666">
        <v>3000000</v>
      </c>
      <c r="AA6" s="667"/>
      <c r="AB6" s="667"/>
      <c r="AC6" s="667"/>
      <c r="AD6" s="476"/>
    </row>
    <row r="7" spans="1:33" s="45" customFormat="1" ht="18" customHeight="1">
      <c r="B7" s="339">
        <v>2</v>
      </c>
      <c r="C7" s="652" t="s">
        <v>63</v>
      </c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653"/>
      <c r="Z7" s="654">
        <v>1500000</v>
      </c>
      <c r="AA7" s="655"/>
      <c r="AB7" s="655"/>
      <c r="AC7" s="655"/>
      <c r="AD7" s="478"/>
    </row>
    <row r="8" spans="1:33" s="45" customFormat="1" ht="18" customHeight="1">
      <c r="B8" s="339">
        <v>3</v>
      </c>
      <c r="C8" s="652" t="s">
        <v>48</v>
      </c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1"/>
      <c r="X8" s="441"/>
      <c r="Y8" s="653"/>
      <c r="Z8" s="654">
        <v>10000000</v>
      </c>
      <c r="AA8" s="655"/>
      <c r="AB8" s="655"/>
      <c r="AC8" s="655"/>
      <c r="AD8" s="478"/>
    </row>
    <row r="9" spans="1:33" s="45" customFormat="1" ht="18" customHeight="1">
      <c r="B9" s="339">
        <v>4</v>
      </c>
      <c r="C9" s="652" t="s">
        <v>37</v>
      </c>
      <c r="D9" s="441"/>
      <c r="E9" s="441"/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653"/>
      <c r="Z9" s="654"/>
      <c r="AA9" s="655"/>
      <c r="AB9" s="655"/>
      <c r="AC9" s="655"/>
      <c r="AD9" s="478"/>
    </row>
    <row r="10" spans="1:33" s="45" customFormat="1" ht="18" customHeight="1">
      <c r="B10" s="366"/>
      <c r="C10" s="657"/>
      <c r="D10" s="658"/>
      <c r="E10" s="658"/>
      <c r="F10" s="658"/>
      <c r="G10" s="658"/>
      <c r="H10" s="658"/>
      <c r="I10" s="658"/>
      <c r="J10" s="658"/>
      <c r="K10" s="658"/>
      <c r="L10" s="658"/>
      <c r="M10" s="658"/>
      <c r="N10" s="658"/>
      <c r="O10" s="658"/>
      <c r="P10" s="658"/>
      <c r="Q10" s="658"/>
      <c r="R10" s="658"/>
      <c r="S10" s="658"/>
      <c r="T10" s="658"/>
      <c r="U10" s="658"/>
      <c r="V10" s="658"/>
      <c r="W10" s="658"/>
      <c r="X10" s="658"/>
      <c r="Y10" s="659"/>
      <c r="Z10" s="654"/>
      <c r="AA10" s="655"/>
      <c r="AB10" s="655"/>
      <c r="AC10" s="655"/>
      <c r="AD10" s="478"/>
    </row>
    <row r="11" spans="1:33" s="45" customFormat="1" ht="18" customHeight="1">
      <c r="B11" s="366"/>
      <c r="C11" s="657"/>
      <c r="D11" s="658"/>
      <c r="E11" s="658"/>
      <c r="F11" s="658"/>
      <c r="G11" s="658"/>
      <c r="H11" s="658"/>
      <c r="I11" s="658"/>
      <c r="J11" s="658"/>
      <c r="K11" s="658"/>
      <c r="L11" s="658"/>
      <c r="M11" s="658"/>
      <c r="N11" s="658"/>
      <c r="O11" s="658"/>
      <c r="P11" s="658"/>
      <c r="Q11" s="658"/>
      <c r="R11" s="658"/>
      <c r="S11" s="658"/>
      <c r="T11" s="658"/>
      <c r="U11" s="658"/>
      <c r="V11" s="658"/>
      <c r="W11" s="658"/>
      <c r="X11" s="658"/>
      <c r="Y11" s="659"/>
      <c r="Z11" s="654"/>
      <c r="AA11" s="655"/>
      <c r="AB11" s="655"/>
      <c r="AC11" s="655"/>
      <c r="AD11" s="478"/>
    </row>
    <row r="12" spans="1:33" s="45" customFormat="1" ht="18" customHeight="1">
      <c r="B12" s="366"/>
      <c r="C12" s="657"/>
      <c r="D12" s="658"/>
      <c r="E12" s="658"/>
      <c r="F12" s="658"/>
      <c r="G12" s="658"/>
      <c r="H12" s="658"/>
      <c r="I12" s="658"/>
      <c r="J12" s="658"/>
      <c r="K12" s="658"/>
      <c r="L12" s="658"/>
      <c r="M12" s="658"/>
      <c r="N12" s="658"/>
      <c r="O12" s="658"/>
      <c r="P12" s="658"/>
      <c r="Q12" s="658"/>
      <c r="R12" s="658"/>
      <c r="S12" s="658"/>
      <c r="T12" s="658"/>
      <c r="U12" s="658"/>
      <c r="V12" s="658"/>
      <c r="W12" s="658"/>
      <c r="X12" s="658"/>
      <c r="Y12" s="659"/>
      <c r="Z12" s="654"/>
      <c r="AA12" s="655"/>
      <c r="AB12" s="655"/>
      <c r="AC12" s="655"/>
      <c r="AD12" s="478"/>
    </row>
    <row r="13" spans="1:33" s="45" customFormat="1" ht="18" customHeight="1" thickBot="1">
      <c r="B13" s="340"/>
      <c r="C13" s="567"/>
      <c r="D13" s="465"/>
      <c r="E13" s="465"/>
      <c r="F13" s="465"/>
      <c r="G13" s="465"/>
      <c r="H13" s="465"/>
      <c r="I13" s="465"/>
      <c r="J13" s="465"/>
      <c r="K13" s="465"/>
      <c r="L13" s="465"/>
      <c r="M13" s="465"/>
      <c r="N13" s="465"/>
      <c r="O13" s="465"/>
      <c r="P13" s="465"/>
      <c r="Q13" s="465"/>
      <c r="R13" s="465"/>
      <c r="S13" s="465"/>
      <c r="T13" s="465"/>
      <c r="U13" s="465"/>
      <c r="V13" s="465"/>
      <c r="W13" s="465"/>
      <c r="X13" s="465"/>
      <c r="Y13" s="656"/>
      <c r="Z13" s="654"/>
      <c r="AA13" s="655"/>
      <c r="AB13" s="655"/>
      <c r="AC13" s="655"/>
      <c r="AD13" s="478"/>
    </row>
    <row r="14" spans="1:33" ht="18" customHeight="1" thickTop="1" thickBot="1">
      <c r="X14" s="46" t="s">
        <v>114</v>
      </c>
      <c r="Y14" s="212"/>
      <c r="Z14" s="649">
        <f>SUM(Z6:AD13)</f>
        <v>14500000</v>
      </c>
      <c r="AA14" s="650"/>
      <c r="AB14" s="650"/>
      <c r="AC14" s="650"/>
      <c r="AD14" s="651"/>
      <c r="AE14" s="45"/>
    </row>
    <row r="15" spans="1:33" ht="15.75" customHeight="1" thickTop="1" thickBot="1"/>
    <row r="16" spans="1:33" ht="24" customHeight="1" thickBot="1">
      <c r="Y16" s="47" t="s">
        <v>253</v>
      </c>
      <c r="Z16" s="456">
        <f>Z14</f>
        <v>14500000</v>
      </c>
      <c r="AA16" s="457"/>
      <c r="AB16" s="457"/>
      <c r="AC16" s="457"/>
      <c r="AD16" s="458"/>
    </row>
    <row r="17" spans="1:30" s="45" customFormat="1" ht="14.25" customHeight="1">
      <c r="B17" s="213"/>
      <c r="C17" s="213"/>
      <c r="D17" s="213"/>
      <c r="E17" s="213"/>
      <c r="F17" s="213"/>
      <c r="G17" s="213"/>
      <c r="H17" s="213"/>
      <c r="I17" s="213"/>
      <c r="J17" s="213"/>
      <c r="K17" s="126"/>
      <c r="L17" s="126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</row>
    <row r="18" spans="1:30" s="45" customFormat="1" ht="216.75" customHeight="1">
      <c r="B18" s="484" t="s">
        <v>50</v>
      </c>
      <c r="C18" s="485"/>
      <c r="D18" s="485"/>
      <c r="E18" s="485"/>
      <c r="F18" s="485"/>
      <c r="G18" s="485"/>
      <c r="H18" s="485"/>
      <c r="I18" s="485"/>
      <c r="J18" s="485"/>
      <c r="K18" s="485"/>
      <c r="L18" s="485"/>
      <c r="M18" s="485"/>
      <c r="N18" s="485"/>
      <c r="O18" s="485"/>
      <c r="P18" s="485"/>
      <c r="Q18" s="485"/>
      <c r="R18" s="485"/>
      <c r="S18" s="485"/>
      <c r="T18" s="485"/>
      <c r="U18" s="485"/>
      <c r="V18" s="485"/>
      <c r="W18" s="485"/>
      <c r="X18" s="485"/>
      <c r="Y18" s="485"/>
      <c r="Z18" s="485"/>
      <c r="AA18" s="485"/>
      <c r="AB18" s="485"/>
      <c r="AC18" s="485"/>
      <c r="AD18" s="486"/>
    </row>
    <row r="19" spans="1:30" s="45" customFormat="1" ht="206.25" customHeight="1">
      <c r="B19" s="487"/>
      <c r="C19" s="488"/>
      <c r="D19" s="488"/>
      <c r="E19" s="488"/>
      <c r="F19" s="488"/>
      <c r="G19" s="488"/>
      <c r="H19" s="488"/>
      <c r="I19" s="488"/>
      <c r="J19" s="488"/>
      <c r="K19" s="488"/>
      <c r="L19" s="488"/>
      <c r="M19" s="488"/>
      <c r="N19" s="488"/>
      <c r="O19" s="488"/>
      <c r="P19" s="488"/>
      <c r="Q19" s="488"/>
      <c r="R19" s="488"/>
      <c r="S19" s="488"/>
      <c r="T19" s="488"/>
      <c r="U19" s="488"/>
      <c r="V19" s="488"/>
      <c r="W19" s="488"/>
      <c r="X19" s="488"/>
      <c r="Y19" s="488"/>
      <c r="Z19" s="488"/>
      <c r="AA19" s="488"/>
      <c r="AB19" s="488"/>
      <c r="AC19" s="488"/>
      <c r="AD19" s="489"/>
    </row>
    <row r="20" spans="1:30" s="45" customFormat="1" ht="204.75" customHeight="1">
      <c r="B20" s="490"/>
      <c r="C20" s="491"/>
      <c r="D20" s="491"/>
      <c r="E20" s="491"/>
      <c r="F20" s="491"/>
      <c r="G20" s="491"/>
      <c r="H20" s="491"/>
      <c r="I20" s="491"/>
      <c r="J20" s="491"/>
      <c r="K20" s="491"/>
      <c r="L20" s="491"/>
      <c r="M20" s="491"/>
      <c r="N20" s="491"/>
      <c r="O20" s="491"/>
      <c r="P20" s="491"/>
      <c r="Q20" s="491"/>
      <c r="R20" s="491"/>
      <c r="S20" s="491"/>
      <c r="T20" s="491"/>
      <c r="U20" s="491"/>
      <c r="V20" s="491"/>
      <c r="W20" s="491"/>
      <c r="X20" s="491"/>
      <c r="Y20" s="491"/>
      <c r="Z20" s="491"/>
      <c r="AA20" s="491"/>
      <c r="AB20" s="491"/>
      <c r="AC20" s="491"/>
      <c r="AD20" s="492"/>
    </row>
    <row r="21" spans="1:30" ht="5.25" customHeight="1">
      <c r="B21" s="214"/>
      <c r="C21" s="51"/>
      <c r="D21" s="51"/>
      <c r="E21" s="51"/>
      <c r="F21" s="51"/>
      <c r="G21" s="51"/>
      <c r="H21" s="51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ht="6" customHeight="1">
      <c r="A22" s="108"/>
      <c r="B22" s="108"/>
      <c r="C22" s="109"/>
      <c r="D22" s="109"/>
      <c r="E22" s="109"/>
      <c r="F22" s="109"/>
      <c r="G22" s="109"/>
      <c r="H22" s="109"/>
      <c r="I22" s="109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</row>
    <row r="38" spans="47:47" ht="15" customHeight="1">
      <c r="AU38" s="164"/>
    </row>
  </sheetData>
  <sheetProtection sheet="1" objects="1" scenarios="1" selectLockedCells="1"/>
  <mergeCells count="22">
    <mergeCell ref="Z14:AD14"/>
    <mergeCell ref="Z16:AD16"/>
    <mergeCell ref="B18:AD20"/>
    <mergeCell ref="C8:Y8"/>
    <mergeCell ref="Z8:AD8"/>
    <mergeCell ref="C9:Y9"/>
    <mergeCell ref="Z9:AD9"/>
    <mergeCell ref="C13:Y13"/>
    <mergeCell ref="Z13:AD13"/>
    <mergeCell ref="C10:Y10"/>
    <mergeCell ref="C11:Y11"/>
    <mergeCell ref="C12:Y12"/>
    <mergeCell ref="Z10:AD10"/>
    <mergeCell ref="Z11:AD11"/>
    <mergeCell ref="Z12:AD12"/>
    <mergeCell ref="C7:Y7"/>
    <mergeCell ref="Z7:AD7"/>
    <mergeCell ref="B4:B5"/>
    <mergeCell ref="C4:Y5"/>
    <mergeCell ref="Z4:AD5"/>
    <mergeCell ref="C6:Y6"/>
    <mergeCell ref="Z6:AD6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78" fitToHeight="0" orientation="portrait" horizontalDpi="300" verticalDpi="300" r:id="rId1"/>
  <headerFooter alignWithMargins="0"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 enableFormatConditionsCalculation="0">
    <tabColor rgb="FFFFC000"/>
    <pageSetUpPr fitToPage="1"/>
  </sheetPr>
  <dimension ref="A1:AU54"/>
  <sheetViews>
    <sheetView showGridLines="0" showZeros="0" zoomScaleNormal="100" zoomScaleSheetLayoutView="100" workbookViewId="0">
      <selection activeCell="V6" sqref="V6"/>
    </sheetView>
  </sheetViews>
  <sheetFormatPr defaultColWidth="3.625" defaultRowHeight="15" customHeight="1"/>
  <cols>
    <col min="1" max="1" width="2.625" style="16" customWidth="1"/>
    <col min="2" max="8" width="3.625" style="16" customWidth="1"/>
    <col min="9" max="9" width="5" style="16" bestFit="1" customWidth="1"/>
    <col min="10" max="10" width="4.5" style="16" customWidth="1"/>
    <col min="11" max="11" width="4.25" style="16" bestFit="1" customWidth="1"/>
    <col min="12" max="12" width="5" style="16" bestFit="1" customWidth="1"/>
    <col min="13" max="13" width="4.5" style="16" customWidth="1"/>
    <col min="14" max="14" width="4.25" style="16" bestFit="1" customWidth="1"/>
    <col min="15" max="15" width="5" style="16" customWidth="1"/>
    <col min="16" max="16" width="4.5" style="16" customWidth="1"/>
    <col min="17" max="17" width="4.25" style="16" bestFit="1" customWidth="1"/>
    <col min="18" max="18" width="5" style="16" customWidth="1"/>
    <col min="19" max="19" width="4.5" style="16" customWidth="1"/>
    <col min="20" max="20" width="4.25" style="16" bestFit="1" customWidth="1"/>
    <col min="21" max="21" width="5" style="43" customWidth="1"/>
    <col min="22" max="22" width="4.5" style="43" customWidth="1"/>
    <col min="23" max="23" width="4.375" style="43" customWidth="1"/>
    <col min="24" max="25" width="3.875" style="43" customWidth="1"/>
    <col min="26" max="26" width="7.5" style="43" customWidth="1"/>
    <col min="27" max="27" width="2.125" style="16" customWidth="1"/>
    <col min="28" max="16384" width="3.625" style="16"/>
  </cols>
  <sheetData>
    <row r="1" spans="1:29" ht="15" customHeight="1">
      <c r="A1" s="104" t="s">
        <v>159</v>
      </c>
      <c r="B1" s="105"/>
      <c r="C1" s="104"/>
      <c r="D1" s="104"/>
      <c r="E1" s="104"/>
      <c r="F1" s="104"/>
      <c r="G1" s="104"/>
      <c r="H1" s="104"/>
      <c r="I1" s="104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</row>
    <row r="2" spans="1:29" ht="15" customHeight="1">
      <c r="A2" s="41"/>
    </row>
    <row r="3" spans="1:29" ht="15" customHeight="1">
      <c r="B3" s="42" t="s">
        <v>124</v>
      </c>
      <c r="Z3" s="107" t="s">
        <v>108</v>
      </c>
    </row>
    <row r="4" spans="1:29" ht="17.25">
      <c r="A4" s="41"/>
      <c r="B4" s="544" t="s">
        <v>34</v>
      </c>
      <c r="C4" s="547" t="s">
        <v>10</v>
      </c>
      <c r="D4" s="548"/>
      <c r="E4" s="548"/>
      <c r="F4" s="548"/>
      <c r="G4" s="548"/>
      <c r="H4" s="549"/>
      <c r="I4" s="556" t="s">
        <v>39</v>
      </c>
      <c r="J4" s="557"/>
      <c r="K4" s="557"/>
      <c r="L4" s="557"/>
      <c r="M4" s="557"/>
      <c r="N4" s="557"/>
      <c r="O4" s="557"/>
      <c r="P4" s="557"/>
      <c r="Q4" s="557"/>
      <c r="R4" s="557"/>
      <c r="S4" s="557"/>
      <c r="T4" s="557"/>
      <c r="U4" s="557"/>
      <c r="V4" s="557"/>
      <c r="W4" s="558"/>
      <c r="X4" s="508" t="s">
        <v>1</v>
      </c>
      <c r="Y4" s="509"/>
      <c r="Z4" s="510"/>
      <c r="AC4" s="304" t="s">
        <v>245</v>
      </c>
    </row>
    <row r="5" spans="1:29" ht="13.5">
      <c r="B5" s="545"/>
      <c r="C5" s="550"/>
      <c r="D5" s="551"/>
      <c r="E5" s="551"/>
      <c r="F5" s="551"/>
      <c r="G5" s="551"/>
      <c r="H5" s="552"/>
      <c r="I5" s="559" t="s">
        <v>99</v>
      </c>
      <c r="J5" s="560"/>
      <c r="K5" s="561"/>
      <c r="L5" s="562" t="s">
        <v>100</v>
      </c>
      <c r="M5" s="560"/>
      <c r="N5" s="561"/>
      <c r="O5" s="562" t="s">
        <v>101</v>
      </c>
      <c r="P5" s="560"/>
      <c r="Q5" s="561"/>
      <c r="R5" s="562" t="s">
        <v>102</v>
      </c>
      <c r="S5" s="560"/>
      <c r="T5" s="561"/>
      <c r="U5" s="559" t="s">
        <v>37</v>
      </c>
      <c r="V5" s="560"/>
      <c r="W5" s="561"/>
      <c r="X5" s="511"/>
      <c r="Y5" s="512"/>
      <c r="Z5" s="513"/>
    </row>
    <row r="6" spans="1:29" s="44" customFormat="1" ht="13.5">
      <c r="B6" s="546"/>
      <c r="C6" s="553"/>
      <c r="D6" s="554"/>
      <c r="E6" s="554"/>
      <c r="F6" s="554"/>
      <c r="G6" s="554"/>
      <c r="H6" s="555"/>
      <c r="I6" s="307" t="s">
        <v>40</v>
      </c>
      <c r="J6" s="309">
        <f>運２!Z5</f>
        <v>0</v>
      </c>
      <c r="K6" s="206" t="s">
        <v>89</v>
      </c>
      <c r="L6" s="208" t="s">
        <v>40</v>
      </c>
      <c r="M6" s="309">
        <f>運２!Z6</f>
        <v>0</v>
      </c>
      <c r="N6" s="206" t="s">
        <v>89</v>
      </c>
      <c r="O6" s="208" t="s">
        <v>40</v>
      </c>
      <c r="P6" s="309">
        <f>運２!Z7</f>
        <v>0</v>
      </c>
      <c r="Q6" s="206" t="s">
        <v>92</v>
      </c>
      <c r="R6" s="208" t="s">
        <v>40</v>
      </c>
      <c r="S6" s="309">
        <f>運２!Z8</f>
        <v>0</v>
      </c>
      <c r="T6" s="206" t="s">
        <v>89</v>
      </c>
      <c r="U6" s="118" t="s">
        <v>40</v>
      </c>
      <c r="V6" s="346"/>
      <c r="W6" s="162" t="s">
        <v>89</v>
      </c>
      <c r="X6" s="514"/>
      <c r="Y6" s="515"/>
      <c r="Z6" s="516"/>
    </row>
    <row r="7" spans="1:29" s="45" customFormat="1" ht="17.25" customHeight="1">
      <c r="B7" s="112">
        <v>1</v>
      </c>
      <c r="C7" s="564" t="s">
        <v>109</v>
      </c>
      <c r="D7" s="446"/>
      <c r="E7" s="446"/>
      <c r="F7" s="446"/>
      <c r="G7" s="446"/>
      <c r="H7" s="447"/>
      <c r="I7" s="421"/>
      <c r="J7" s="438"/>
      <c r="K7" s="439"/>
      <c r="L7" s="421"/>
      <c r="M7" s="438"/>
      <c r="N7" s="439"/>
      <c r="O7" s="421"/>
      <c r="P7" s="438"/>
      <c r="Q7" s="439"/>
      <c r="R7" s="421"/>
      <c r="S7" s="438"/>
      <c r="T7" s="439"/>
      <c r="U7" s="421"/>
      <c r="V7" s="438"/>
      <c r="W7" s="439"/>
      <c r="X7" s="453">
        <f>(J$6*I7+M$6*L7+P$6*O7+S$6*R7+V$6*U7)*1000</f>
        <v>0</v>
      </c>
      <c r="Y7" s="454"/>
      <c r="Z7" s="455"/>
    </row>
    <row r="8" spans="1:29" s="45" customFormat="1" ht="17.25" customHeight="1">
      <c r="B8" s="72">
        <v>2</v>
      </c>
      <c r="C8" s="568" t="s">
        <v>110</v>
      </c>
      <c r="D8" s="462"/>
      <c r="E8" s="462"/>
      <c r="F8" s="462"/>
      <c r="G8" s="462"/>
      <c r="H8" s="463"/>
      <c r="I8" s="435"/>
      <c r="J8" s="436"/>
      <c r="K8" s="437"/>
      <c r="L8" s="435"/>
      <c r="M8" s="436"/>
      <c r="N8" s="437"/>
      <c r="O8" s="435"/>
      <c r="P8" s="436"/>
      <c r="Q8" s="437"/>
      <c r="R8" s="435"/>
      <c r="S8" s="436"/>
      <c r="T8" s="437"/>
      <c r="U8" s="435"/>
      <c r="V8" s="436"/>
      <c r="W8" s="437"/>
      <c r="X8" s="450">
        <f>(J$6*I8+M$6*L8+P$6*O8+S$6*R8+V$6*U8)*1000</f>
        <v>0</v>
      </c>
      <c r="Y8" s="451"/>
      <c r="Z8" s="452"/>
    </row>
    <row r="9" spans="1:29" s="45" customFormat="1" ht="17.25" customHeight="1">
      <c r="B9" s="114">
        <v>3</v>
      </c>
      <c r="C9" s="569" t="s">
        <v>61</v>
      </c>
      <c r="D9" s="570"/>
      <c r="E9" s="570"/>
      <c r="F9" s="570"/>
      <c r="G9" s="570"/>
      <c r="H9" s="571"/>
      <c r="I9" s="538"/>
      <c r="J9" s="422"/>
      <c r="K9" s="423"/>
      <c r="L9" s="538"/>
      <c r="M9" s="422"/>
      <c r="N9" s="423"/>
      <c r="O9" s="538"/>
      <c r="P9" s="422"/>
      <c r="Q9" s="423"/>
      <c r="R9" s="538"/>
      <c r="S9" s="422"/>
      <c r="T9" s="423"/>
      <c r="U9" s="538"/>
      <c r="V9" s="422"/>
      <c r="W9" s="423"/>
      <c r="X9" s="527">
        <f>(J$6*I9+M$6*L9+P$6*O9+S$6*R9+V$6*U9)*1000</f>
        <v>0</v>
      </c>
      <c r="Y9" s="528"/>
      <c r="Z9" s="529"/>
    </row>
    <row r="10" spans="1:29" s="45" customFormat="1" ht="17.25" customHeight="1" thickBot="1">
      <c r="B10" s="73">
        <v>4</v>
      </c>
      <c r="C10" s="537" t="s">
        <v>37</v>
      </c>
      <c r="D10" s="448"/>
      <c r="E10" s="448"/>
      <c r="F10" s="448"/>
      <c r="G10" s="448"/>
      <c r="H10" s="449"/>
      <c r="I10" s="539"/>
      <c r="J10" s="540"/>
      <c r="K10" s="541"/>
      <c r="L10" s="539"/>
      <c r="M10" s="540"/>
      <c r="N10" s="541"/>
      <c r="O10" s="539"/>
      <c r="P10" s="540"/>
      <c r="Q10" s="541"/>
      <c r="R10" s="539"/>
      <c r="S10" s="540"/>
      <c r="T10" s="541"/>
      <c r="U10" s="539"/>
      <c r="V10" s="540"/>
      <c r="W10" s="541"/>
      <c r="X10" s="459">
        <f>(J$6*I10+M$6*L10+P$6*O10+S$6*R10+V$6*U10)*1000</f>
        <v>0</v>
      </c>
      <c r="Y10" s="460"/>
      <c r="Z10" s="461"/>
    </row>
    <row r="11" spans="1:29" s="48" customFormat="1" ht="18" customHeight="1" thickTop="1" thickBot="1">
      <c r="B11" s="204" t="s">
        <v>142</v>
      </c>
      <c r="C11" s="49"/>
      <c r="E11" s="203"/>
      <c r="F11" s="203"/>
      <c r="G11" s="203"/>
      <c r="H11" s="203"/>
      <c r="I11" s="203"/>
      <c r="J11" s="203"/>
      <c r="K11" s="203"/>
      <c r="L11" s="587" t="s">
        <v>119</v>
      </c>
      <c r="M11" s="587"/>
      <c r="N11" s="587"/>
      <c r="O11" s="587"/>
      <c r="P11" s="587"/>
      <c r="Q11" s="587"/>
      <c r="R11" s="587"/>
      <c r="S11" s="587"/>
      <c r="T11" s="587"/>
      <c r="U11" s="587"/>
      <c r="V11" s="588"/>
      <c r="W11" s="418">
        <f>SUM(X7:Z10)</f>
        <v>0</v>
      </c>
      <c r="X11" s="419"/>
      <c r="Y11" s="419"/>
      <c r="Z11" s="420"/>
    </row>
    <row r="12" spans="1:29" s="48" customFormat="1" ht="18" customHeight="1" thickTop="1">
      <c r="B12" s="42" t="s">
        <v>74</v>
      </c>
      <c r="C12" s="49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X12" s="26"/>
      <c r="Y12" s="26"/>
      <c r="Z12" s="107"/>
    </row>
    <row r="13" spans="1:29" s="48" customFormat="1" ht="13.5">
      <c r="B13" s="544" t="s">
        <v>34</v>
      </c>
      <c r="C13" s="547" t="s">
        <v>10</v>
      </c>
      <c r="D13" s="548"/>
      <c r="E13" s="548"/>
      <c r="F13" s="548"/>
      <c r="G13" s="548"/>
      <c r="H13" s="549"/>
      <c r="I13" s="556" t="s">
        <v>39</v>
      </c>
      <c r="J13" s="557"/>
      <c r="K13" s="557"/>
      <c r="L13" s="557"/>
      <c r="M13" s="557"/>
      <c r="N13" s="557"/>
      <c r="O13" s="557"/>
      <c r="P13" s="557"/>
      <c r="Q13" s="557"/>
      <c r="R13" s="557"/>
      <c r="S13" s="557"/>
      <c r="T13" s="557"/>
      <c r="U13" s="557"/>
      <c r="V13" s="557"/>
      <c r="W13" s="558"/>
      <c r="X13" s="508" t="s">
        <v>1</v>
      </c>
      <c r="Y13" s="509"/>
      <c r="Z13" s="510"/>
    </row>
    <row r="14" spans="1:29" s="48" customFormat="1" ht="13.5">
      <c r="B14" s="545"/>
      <c r="C14" s="550"/>
      <c r="D14" s="551"/>
      <c r="E14" s="551"/>
      <c r="F14" s="551"/>
      <c r="G14" s="551"/>
      <c r="H14" s="552"/>
      <c r="I14" s="559" t="s">
        <v>59</v>
      </c>
      <c r="J14" s="560"/>
      <c r="K14" s="561"/>
      <c r="L14" s="562" t="s">
        <v>56</v>
      </c>
      <c r="M14" s="560"/>
      <c r="N14" s="561"/>
      <c r="O14" s="562" t="s">
        <v>57</v>
      </c>
      <c r="P14" s="560"/>
      <c r="Q14" s="561"/>
      <c r="R14" s="562" t="s">
        <v>58</v>
      </c>
      <c r="S14" s="560"/>
      <c r="T14" s="561"/>
      <c r="U14" s="559" t="s">
        <v>37</v>
      </c>
      <c r="V14" s="560"/>
      <c r="W14" s="561"/>
      <c r="X14" s="511"/>
      <c r="Y14" s="512"/>
      <c r="Z14" s="513"/>
    </row>
    <row r="15" spans="1:29" s="48" customFormat="1" ht="13.5">
      <c r="B15" s="546"/>
      <c r="C15" s="553"/>
      <c r="D15" s="554"/>
      <c r="E15" s="554"/>
      <c r="F15" s="554"/>
      <c r="G15" s="554"/>
      <c r="H15" s="555"/>
      <c r="I15" s="307" t="s">
        <v>40</v>
      </c>
      <c r="J15" s="309">
        <f>運２!Z9</f>
        <v>0</v>
      </c>
      <c r="K15" s="206" t="s">
        <v>89</v>
      </c>
      <c r="L15" s="208" t="s">
        <v>40</v>
      </c>
      <c r="M15" s="309">
        <f>運２!Z10</f>
        <v>0</v>
      </c>
      <c r="N15" s="206" t="s">
        <v>93</v>
      </c>
      <c r="O15" s="208" t="s">
        <v>40</v>
      </c>
      <c r="P15" s="309">
        <f>運２!Z11</f>
        <v>0</v>
      </c>
      <c r="Q15" s="206" t="s">
        <v>94</v>
      </c>
      <c r="R15" s="208" t="s">
        <v>40</v>
      </c>
      <c r="S15" s="309">
        <f>運２!Z12</f>
        <v>0</v>
      </c>
      <c r="T15" s="206" t="s">
        <v>93</v>
      </c>
      <c r="U15" s="118" t="s">
        <v>40</v>
      </c>
      <c r="V15" s="346"/>
      <c r="W15" s="162" t="s">
        <v>88</v>
      </c>
      <c r="X15" s="514"/>
      <c r="Y15" s="515"/>
      <c r="Z15" s="516"/>
    </row>
    <row r="16" spans="1:29" s="48" customFormat="1" ht="16.5" customHeight="1">
      <c r="B16" s="112">
        <v>1</v>
      </c>
      <c r="C16" s="564" t="s">
        <v>133</v>
      </c>
      <c r="D16" s="446"/>
      <c r="E16" s="446"/>
      <c r="F16" s="446"/>
      <c r="G16" s="446"/>
      <c r="H16" s="447"/>
      <c r="I16" s="421"/>
      <c r="J16" s="438"/>
      <c r="K16" s="439"/>
      <c r="L16" s="421"/>
      <c r="M16" s="438"/>
      <c r="N16" s="439"/>
      <c r="O16" s="421"/>
      <c r="P16" s="438"/>
      <c r="Q16" s="439"/>
      <c r="R16" s="421"/>
      <c r="S16" s="438"/>
      <c r="T16" s="439"/>
      <c r="U16" s="421"/>
      <c r="V16" s="438"/>
      <c r="W16" s="439"/>
      <c r="X16" s="453">
        <f t="shared" ref="X16:X21" si="0">IF(COUNT(J$15,M$15,P$15,S$15,V$15)=0,0,(J$15*I16+M$15*L16+P$15*O16+S$15*R16+V$15*U16)*1000)</f>
        <v>0</v>
      </c>
      <c r="Y16" s="454"/>
      <c r="Z16" s="455"/>
    </row>
    <row r="17" spans="1:26" s="48" customFormat="1" ht="16.5" customHeight="1">
      <c r="B17" s="72">
        <v>2</v>
      </c>
      <c r="C17" s="568" t="s">
        <v>60</v>
      </c>
      <c r="D17" s="462"/>
      <c r="E17" s="462"/>
      <c r="F17" s="462"/>
      <c r="G17" s="462"/>
      <c r="H17" s="463"/>
      <c r="I17" s="435"/>
      <c r="J17" s="436"/>
      <c r="K17" s="437"/>
      <c r="L17" s="435"/>
      <c r="M17" s="436"/>
      <c r="N17" s="437"/>
      <c r="O17" s="435"/>
      <c r="P17" s="436"/>
      <c r="Q17" s="437"/>
      <c r="R17" s="435"/>
      <c r="S17" s="436"/>
      <c r="T17" s="437"/>
      <c r="U17" s="435"/>
      <c r="V17" s="436"/>
      <c r="W17" s="437"/>
      <c r="X17" s="450">
        <f t="shared" si="0"/>
        <v>0</v>
      </c>
      <c r="Y17" s="451"/>
      <c r="Z17" s="452"/>
    </row>
    <row r="18" spans="1:26" s="48" customFormat="1" ht="30.75" customHeight="1">
      <c r="B18" s="72">
        <v>3</v>
      </c>
      <c r="C18" s="568" t="s">
        <v>76</v>
      </c>
      <c r="D18" s="462"/>
      <c r="E18" s="462"/>
      <c r="F18" s="462"/>
      <c r="G18" s="462"/>
      <c r="H18" s="463"/>
      <c r="I18" s="435"/>
      <c r="J18" s="436"/>
      <c r="K18" s="437"/>
      <c r="L18" s="435"/>
      <c r="M18" s="436"/>
      <c r="N18" s="437"/>
      <c r="O18" s="435"/>
      <c r="P18" s="436"/>
      <c r="Q18" s="437"/>
      <c r="R18" s="435"/>
      <c r="S18" s="436"/>
      <c r="T18" s="437"/>
      <c r="U18" s="435"/>
      <c r="V18" s="436"/>
      <c r="W18" s="437"/>
      <c r="X18" s="450">
        <f t="shared" si="0"/>
        <v>0</v>
      </c>
      <c r="Y18" s="451"/>
      <c r="Z18" s="452"/>
    </row>
    <row r="19" spans="1:26" s="48" customFormat="1" ht="30.75" customHeight="1">
      <c r="B19" s="72">
        <v>4</v>
      </c>
      <c r="C19" s="568" t="s">
        <v>77</v>
      </c>
      <c r="D19" s="462"/>
      <c r="E19" s="462"/>
      <c r="F19" s="462"/>
      <c r="G19" s="462"/>
      <c r="H19" s="463"/>
      <c r="I19" s="435"/>
      <c r="J19" s="436"/>
      <c r="K19" s="437"/>
      <c r="L19" s="435"/>
      <c r="M19" s="436"/>
      <c r="N19" s="437"/>
      <c r="O19" s="435"/>
      <c r="P19" s="436"/>
      <c r="Q19" s="437"/>
      <c r="R19" s="435"/>
      <c r="S19" s="436"/>
      <c r="T19" s="437"/>
      <c r="U19" s="435"/>
      <c r="V19" s="436"/>
      <c r="W19" s="437"/>
      <c r="X19" s="450">
        <f t="shared" si="0"/>
        <v>0</v>
      </c>
      <c r="Y19" s="451"/>
      <c r="Z19" s="452"/>
    </row>
    <row r="20" spans="1:26" s="48" customFormat="1" ht="15.75" customHeight="1">
      <c r="B20" s="72">
        <v>5</v>
      </c>
      <c r="C20" s="568" t="s">
        <v>61</v>
      </c>
      <c r="D20" s="462"/>
      <c r="E20" s="462"/>
      <c r="F20" s="462"/>
      <c r="G20" s="462"/>
      <c r="H20" s="463"/>
      <c r="I20" s="435"/>
      <c r="J20" s="436"/>
      <c r="K20" s="437"/>
      <c r="L20" s="435"/>
      <c r="M20" s="436"/>
      <c r="N20" s="437"/>
      <c r="O20" s="435"/>
      <c r="P20" s="436"/>
      <c r="Q20" s="437"/>
      <c r="R20" s="435"/>
      <c r="S20" s="436"/>
      <c r="T20" s="437"/>
      <c r="U20" s="435"/>
      <c r="V20" s="436"/>
      <c r="W20" s="437"/>
      <c r="X20" s="450">
        <f t="shared" si="0"/>
        <v>0</v>
      </c>
      <c r="Y20" s="451"/>
      <c r="Z20" s="452"/>
    </row>
    <row r="21" spans="1:26" s="48" customFormat="1" ht="15.75" customHeight="1" thickBot="1">
      <c r="B21" s="73">
        <v>6</v>
      </c>
      <c r="C21" s="537" t="s">
        <v>37</v>
      </c>
      <c r="D21" s="448"/>
      <c r="E21" s="448"/>
      <c r="F21" s="448"/>
      <c r="G21" s="448"/>
      <c r="H21" s="449"/>
      <c r="I21" s="443"/>
      <c r="J21" s="444"/>
      <c r="K21" s="445"/>
      <c r="L21" s="443"/>
      <c r="M21" s="444"/>
      <c r="N21" s="445"/>
      <c r="O21" s="443"/>
      <c r="P21" s="444"/>
      <c r="Q21" s="445"/>
      <c r="R21" s="443"/>
      <c r="S21" s="444"/>
      <c r="T21" s="445"/>
      <c r="U21" s="443"/>
      <c r="V21" s="444"/>
      <c r="W21" s="445"/>
      <c r="X21" s="459">
        <f t="shared" si="0"/>
        <v>0</v>
      </c>
      <c r="Y21" s="460"/>
      <c r="Z21" s="461"/>
    </row>
    <row r="22" spans="1:26" ht="15" customHeight="1" thickTop="1" thickBot="1">
      <c r="A22" s="48"/>
      <c r="B22" s="204" t="s">
        <v>142</v>
      </c>
      <c r="C22" s="49"/>
      <c r="E22" s="203"/>
      <c r="F22" s="203"/>
      <c r="G22" s="203"/>
      <c r="H22" s="203"/>
      <c r="I22" s="203"/>
      <c r="J22" s="203"/>
      <c r="K22" s="203"/>
      <c r="L22" s="587" t="s">
        <v>43</v>
      </c>
      <c r="M22" s="587"/>
      <c r="N22" s="587"/>
      <c r="O22" s="587"/>
      <c r="P22" s="587"/>
      <c r="Q22" s="587"/>
      <c r="R22" s="587"/>
      <c r="S22" s="587"/>
      <c r="T22" s="587"/>
      <c r="U22" s="587"/>
      <c r="V22" s="588"/>
      <c r="W22" s="418">
        <f>SUM(X16:Z21)</f>
        <v>0</v>
      </c>
      <c r="X22" s="419"/>
      <c r="Y22" s="419"/>
      <c r="Z22" s="420"/>
    </row>
    <row r="23" spans="1:26" ht="15" customHeight="1" thickTop="1">
      <c r="B23" s="573" t="s">
        <v>75</v>
      </c>
      <c r="C23" s="573"/>
      <c r="D23" s="573"/>
      <c r="E23" s="573"/>
      <c r="F23" s="573"/>
      <c r="G23" s="573"/>
      <c r="H23" s="573"/>
      <c r="I23" s="573"/>
      <c r="J23" s="573"/>
      <c r="K23" s="573"/>
      <c r="L23" s="573"/>
      <c r="M23" s="573"/>
      <c r="N23" s="573"/>
      <c r="O23" s="573"/>
      <c r="Z23" s="107"/>
    </row>
    <row r="24" spans="1:26" ht="13.5">
      <c r="B24" s="544" t="s">
        <v>34</v>
      </c>
      <c r="C24" s="547" t="s">
        <v>10</v>
      </c>
      <c r="D24" s="548"/>
      <c r="E24" s="548"/>
      <c r="F24" s="548"/>
      <c r="G24" s="548"/>
      <c r="H24" s="549"/>
      <c r="I24" s="556" t="s">
        <v>39</v>
      </c>
      <c r="J24" s="557"/>
      <c r="K24" s="557"/>
      <c r="L24" s="557"/>
      <c r="M24" s="557"/>
      <c r="N24" s="557"/>
      <c r="O24" s="557"/>
      <c r="P24" s="557"/>
      <c r="Q24" s="557"/>
      <c r="R24" s="557"/>
      <c r="S24" s="557"/>
      <c r="T24" s="557"/>
      <c r="U24" s="557"/>
      <c r="V24" s="557"/>
      <c r="W24" s="558"/>
      <c r="X24" s="508" t="s">
        <v>1</v>
      </c>
      <c r="Y24" s="509"/>
      <c r="Z24" s="510"/>
    </row>
    <row r="25" spans="1:26" ht="13.5">
      <c r="B25" s="545"/>
      <c r="C25" s="550"/>
      <c r="D25" s="551"/>
      <c r="E25" s="551"/>
      <c r="F25" s="551"/>
      <c r="G25" s="551"/>
      <c r="H25" s="552"/>
      <c r="I25" s="559" t="s">
        <v>59</v>
      </c>
      <c r="J25" s="565"/>
      <c r="K25" s="566"/>
      <c r="L25" s="559" t="s">
        <v>56</v>
      </c>
      <c r="M25" s="565"/>
      <c r="N25" s="566"/>
      <c r="O25" s="559" t="s">
        <v>57</v>
      </c>
      <c r="P25" s="565"/>
      <c r="Q25" s="566"/>
      <c r="R25" s="559" t="s">
        <v>58</v>
      </c>
      <c r="S25" s="565"/>
      <c r="T25" s="566"/>
      <c r="U25" s="559" t="s">
        <v>37</v>
      </c>
      <c r="V25" s="565"/>
      <c r="W25" s="566"/>
      <c r="X25" s="511"/>
      <c r="Y25" s="512"/>
      <c r="Z25" s="513"/>
    </row>
    <row r="26" spans="1:26" ht="13.5">
      <c r="B26" s="546"/>
      <c r="C26" s="553"/>
      <c r="D26" s="554"/>
      <c r="E26" s="554"/>
      <c r="F26" s="554"/>
      <c r="G26" s="554"/>
      <c r="H26" s="555"/>
      <c r="I26" s="307" t="s">
        <v>40</v>
      </c>
      <c r="J26" s="309">
        <f>IF(J$15="","",J$15)</f>
        <v>0</v>
      </c>
      <c r="K26" s="207" t="s">
        <v>88</v>
      </c>
      <c r="L26" s="307" t="s">
        <v>40</v>
      </c>
      <c r="M26" s="309">
        <f>IF(M$15="","",M$15)</f>
        <v>0</v>
      </c>
      <c r="N26" s="207" t="s">
        <v>95</v>
      </c>
      <c r="O26" s="307" t="s">
        <v>40</v>
      </c>
      <c r="P26" s="309">
        <f>IF(P$15="","",P$15)</f>
        <v>0</v>
      </c>
      <c r="Q26" s="207" t="s">
        <v>90</v>
      </c>
      <c r="R26" s="307" t="s">
        <v>40</v>
      </c>
      <c r="S26" s="309">
        <f>IF(S$15="","",S$15)</f>
        <v>0</v>
      </c>
      <c r="T26" s="207" t="s">
        <v>90</v>
      </c>
      <c r="U26" s="118" t="s">
        <v>40</v>
      </c>
      <c r="V26" s="346"/>
      <c r="W26" s="162" t="s">
        <v>88</v>
      </c>
      <c r="X26" s="514"/>
      <c r="Y26" s="515"/>
      <c r="Z26" s="516"/>
    </row>
    <row r="27" spans="1:26" ht="31.5" customHeight="1">
      <c r="B27" s="112">
        <v>1</v>
      </c>
      <c r="C27" s="563" t="s">
        <v>139</v>
      </c>
      <c r="D27" s="446"/>
      <c r="E27" s="446"/>
      <c r="F27" s="446"/>
      <c r="G27" s="446"/>
      <c r="H27" s="447"/>
      <c r="I27" s="421"/>
      <c r="J27" s="438"/>
      <c r="K27" s="439"/>
      <c r="L27" s="421"/>
      <c r="M27" s="438"/>
      <c r="N27" s="439"/>
      <c r="O27" s="421"/>
      <c r="P27" s="438"/>
      <c r="Q27" s="439"/>
      <c r="R27" s="421"/>
      <c r="S27" s="438"/>
      <c r="T27" s="439"/>
      <c r="U27" s="421"/>
      <c r="V27" s="438"/>
      <c r="W27" s="439"/>
      <c r="X27" s="453">
        <f>IF(COUNT(J$26,M$26,P$26,S$26,V$26)=0,0,(J$26*I27+M$26*L27+P$26*O27+S$26*R27+V$26*U27)*1000)</f>
        <v>0</v>
      </c>
      <c r="Y27" s="454"/>
      <c r="Z27" s="455"/>
    </row>
    <row r="28" spans="1:26" ht="16.5" customHeight="1" thickBot="1">
      <c r="B28" s="73">
        <v>2</v>
      </c>
      <c r="C28" s="537" t="s">
        <v>37</v>
      </c>
      <c r="D28" s="448"/>
      <c r="E28" s="448"/>
      <c r="F28" s="448"/>
      <c r="G28" s="448"/>
      <c r="H28" s="449"/>
      <c r="I28" s="443"/>
      <c r="J28" s="444"/>
      <c r="K28" s="445"/>
      <c r="L28" s="443"/>
      <c r="M28" s="444"/>
      <c r="N28" s="445"/>
      <c r="O28" s="443"/>
      <c r="P28" s="444"/>
      <c r="Q28" s="445"/>
      <c r="R28" s="443"/>
      <c r="S28" s="444"/>
      <c r="T28" s="445"/>
      <c r="U28" s="435"/>
      <c r="V28" s="436"/>
      <c r="W28" s="437"/>
      <c r="X28" s="450">
        <f>IF(COUNT(J$26,M$26,P$26,S$26,V$26)=0,0,(J$26*I28+M$26*L28+P$26*O28+S$26*R28+V$26*U28)*1000)</f>
        <v>0</v>
      </c>
      <c r="Y28" s="451"/>
      <c r="Z28" s="452"/>
    </row>
    <row r="29" spans="1:26" ht="15" customHeight="1" thickTop="1" thickBot="1">
      <c r="B29" s="204" t="s">
        <v>142</v>
      </c>
      <c r="C29" s="49"/>
      <c r="E29" s="203"/>
      <c r="F29" s="203"/>
      <c r="G29" s="203"/>
      <c r="H29" s="203"/>
      <c r="I29" s="203"/>
      <c r="J29" s="203"/>
      <c r="K29" s="203"/>
      <c r="L29" s="587" t="s">
        <v>44</v>
      </c>
      <c r="M29" s="587"/>
      <c r="N29" s="587"/>
      <c r="O29" s="587"/>
      <c r="P29" s="587"/>
      <c r="Q29" s="587"/>
      <c r="R29" s="587"/>
      <c r="S29" s="587"/>
      <c r="T29" s="587"/>
      <c r="U29" s="587"/>
      <c r="V29" s="588"/>
      <c r="W29" s="418">
        <f>SUM(X27:Z28)</f>
        <v>0</v>
      </c>
      <c r="X29" s="419"/>
      <c r="Y29" s="419"/>
      <c r="Z29" s="420"/>
    </row>
    <row r="30" spans="1:26" ht="15" customHeight="1" thickTop="1">
      <c r="B30" s="42" t="s">
        <v>115</v>
      </c>
      <c r="Z30" s="107"/>
    </row>
    <row r="31" spans="1:26" ht="13.5">
      <c r="B31" s="544" t="s">
        <v>34</v>
      </c>
      <c r="C31" s="547" t="s">
        <v>10</v>
      </c>
      <c r="D31" s="548"/>
      <c r="E31" s="548"/>
      <c r="F31" s="548"/>
      <c r="G31" s="548"/>
      <c r="H31" s="549"/>
      <c r="I31" s="556" t="s">
        <v>39</v>
      </c>
      <c r="J31" s="557"/>
      <c r="K31" s="557"/>
      <c r="L31" s="557"/>
      <c r="M31" s="557"/>
      <c r="N31" s="557"/>
      <c r="O31" s="557"/>
      <c r="P31" s="557"/>
      <c r="Q31" s="557"/>
      <c r="R31" s="557"/>
      <c r="S31" s="557"/>
      <c r="T31" s="557"/>
      <c r="U31" s="557"/>
      <c r="V31" s="557"/>
      <c r="W31" s="558"/>
      <c r="X31" s="508" t="s">
        <v>1</v>
      </c>
      <c r="Y31" s="509"/>
      <c r="Z31" s="510"/>
    </row>
    <row r="32" spans="1:26" ht="13.5">
      <c r="B32" s="545"/>
      <c r="C32" s="550"/>
      <c r="D32" s="551"/>
      <c r="E32" s="551"/>
      <c r="F32" s="551"/>
      <c r="G32" s="551"/>
      <c r="H32" s="552"/>
      <c r="I32" s="559" t="s">
        <v>59</v>
      </c>
      <c r="J32" s="565"/>
      <c r="K32" s="566"/>
      <c r="L32" s="559" t="s">
        <v>56</v>
      </c>
      <c r="M32" s="565"/>
      <c r="N32" s="566"/>
      <c r="O32" s="559" t="s">
        <v>57</v>
      </c>
      <c r="P32" s="565"/>
      <c r="Q32" s="566"/>
      <c r="R32" s="559" t="s">
        <v>58</v>
      </c>
      <c r="S32" s="565"/>
      <c r="T32" s="566"/>
      <c r="U32" s="559" t="s">
        <v>37</v>
      </c>
      <c r="V32" s="565"/>
      <c r="W32" s="566"/>
      <c r="X32" s="511"/>
      <c r="Y32" s="512"/>
      <c r="Z32" s="513"/>
    </row>
    <row r="33" spans="1:47" ht="13.5">
      <c r="B33" s="546"/>
      <c r="C33" s="553"/>
      <c r="D33" s="554"/>
      <c r="E33" s="554"/>
      <c r="F33" s="554"/>
      <c r="G33" s="554"/>
      <c r="H33" s="555"/>
      <c r="I33" s="307" t="s">
        <v>40</v>
      </c>
      <c r="J33" s="309">
        <f>IF(J$15="","",J$15)</f>
        <v>0</v>
      </c>
      <c r="K33" s="207" t="s">
        <v>90</v>
      </c>
      <c r="L33" s="307" t="s">
        <v>40</v>
      </c>
      <c r="M33" s="309">
        <f>IF(M$15="","",M$15)</f>
        <v>0</v>
      </c>
      <c r="N33" s="207" t="s">
        <v>89</v>
      </c>
      <c r="O33" s="307" t="s">
        <v>40</v>
      </c>
      <c r="P33" s="309">
        <f>IF(P$15="","",P$15)</f>
        <v>0</v>
      </c>
      <c r="Q33" s="207" t="s">
        <v>95</v>
      </c>
      <c r="R33" s="307" t="s">
        <v>40</v>
      </c>
      <c r="S33" s="309">
        <f>IF(S$15="","",S$15)</f>
        <v>0</v>
      </c>
      <c r="T33" s="207" t="s">
        <v>89</v>
      </c>
      <c r="U33" s="118" t="s">
        <v>40</v>
      </c>
      <c r="V33" s="346"/>
      <c r="W33" s="162" t="s">
        <v>88</v>
      </c>
      <c r="X33" s="514"/>
      <c r="Y33" s="515"/>
      <c r="Z33" s="516"/>
    </row>
    <row r="34" spans="1:47" ht="15.75" customHeight="1">
      <c r="B34" s="112">
        <v>1</v>
      </c>
      <c r="C34" s="589"/>
      <c r="D34" s="467"/>
      <c r="E34" s="467"/>
      <c r="F34" s="467"/>
      <c r="G34" s="467"/>
      <c r="H34" s="468"/>
      <c r="I34" s="421"/>
      <c r="J34" s="438"/>
      <c r="K34" s="439"/>
      <c r="L34" s="421"/>
      <c r="M34" s="438"/>
      <c r="N34" s="439"/>
      <c r="O34" s="421"/>
      <c r="P34" s="438"/>
      <c r="Q34" s="439"/>
      <c r="R34" s="421"/>
      <c r="S34" s="438"/>
      <c r="T34" s="439"/>
      <c r="U34" s="421"/>
      <c r="V34" s="438"/>
      <c r="W34" s="439"/>
      <c r="X34" s="453">
        <f>IF(COUNT(J$33,M$33,P$33,S$33,V$33)=0,0,(J$33*I34+M$33*L34+P$33*O34+S$33*R34+V$33*U34)*1000)</f>
        <v>0</v>
      </c>
      <c r="Y34" s="454"/>
      <c r="Z34" s="455"/>
    </row>
    <row r="35" spans="1:47" ht="15.75" customHeight="1" thickBot="1">
      <c r="B35" s="73">
        <v>2</v>
      </c>
      <c r="C35" s="567"/>
      <c r="D35" s="465"/>
      <c r="E35" s="465"/>
      <c r="F35" s="465"/>
      <c r="G35" s="465"/>
      <c r="H35" s="466"/>
      <c r="I35" s="443"/>
      <c r="J35" s="444"/>
      <c r="K35" s="445"/>
      <c r="L35" s="443"/>
      <c r="M35" s="444"/>
      <c r="N35" s="445"/>
      <c r="O35" s="443"/>
      <c r="P35" s="444"/>
      <c r="Q35" s="445"/>
      <c r="R35" s="443"/>
      <c r="S35" s="444"/>
      <c r="T35" s="445"/>
      <c r="U35" s="435"/>
      <c r="V35" s="436"/>
      <c r="W35" s="437"/>
      <c r="X35" s="450">
        <f>IF(COUNT(J$33,M$33,P$33,S$33,V$33)=0,0,(J$33*I35+M$33*L35+P$33*O35+S$33*R35+V$33*U35)*1000)</f>
        <v>0</v>
      </c>
      <c r="Y35" s="451"/>
      <c r="Z35" s="452"/>
    </row>
    <row r="36" spans="1:47" ht="15" customHeight="1" thickTop="1" thickBot="1">
      <c r="B36" s="204" t="s">
        <v>142</v>
      </c>
      <c r="C36" s="49"/>
      <c r="E36" s="203"/>
      <c r="F36" s="203"/>
      <c r="G36" s="203"/>
      <c r="H36" s="203"/>
      <c r="I36" s="203"/>
      <c r="J36" s="203"/>
      <c r="K36" s="203"/>
      <c r="L36" s="587" t="s">
        <v>45</v>
      </c>
      <c r="M36" s="587"/>
      <c r="N36" s="587"/>
      <c r="O36" s="587"/>
      <c r="P36" s="587"/>
      <c r="Q36" s="587"/>
      <c r="R36" s="587"/>
      <c r="S36" s="587"/>
      <c r="T36" s="587"/>
      <c r="U36" s="587"/>
      <c r="V36" s="588"/>
      <c r="W36" s="418">
        <f>SUM(X34:Z35)</f>
        <v>0</v>
      </c>
      <c r="X36" s="419"/>
      <c r="Y36" s="419"/>
      <c r="Z36" s="420"/>
    </row>
    <row r="37" spans="1:47" ht="15" customHeight="1" thickTop="1">
      <c r="A37" s="18"/>
      <c r="B37" s="572" t="s">
        <v>103</v>
      </c>
      <c r="C37" s="572"/>
      <c r="D37" s="572"/>
      <c r="E37" s="572"/>
      <c r="F37" s="572"/>
      <c r="G37" s="572"/>
      <c r="H37" s="572"/>
      <c r="I37" s="572"/>
      <c r="J37" s="572"/>
      <c r="K37" s="572"/>
      <c r="L37" s="572"/>
      <c r="M37" s="572"/>
      <c r="N37" s="572"/>
      <c r="O37" s="572"/>
      <c r="P37" s="18"/>
      <c r="Q37" s="18"/>
      <c r="R37" s="18"/>
      <c r="S37" s="18"/>
      <c r="T37" s="18"/>
      <c r="U37" s="131"/>
      <c r="V37" s="131"/>
      <c r="W37" s="131"/>
      <c r="X37" s="131"/>
      <c r="Y37" s="131"/>
      <c r="Z37" s="107" t="s">
        <v>108</v>
      </c>
    </row>
    <row r="38" spans="1:47" ht="28.5" customHeight="1">
      <c r="A38" s="18"/>
      <c r="B38" s="144" t="s">
        <v>66</v>
      </c>
      <c r="C38" s="531" t="s">
        <v>11</v>
      </c>
      <c r="D38" s="532"/>
      <c r="E38" s="532"/>
      <c r="F38" s="532"/>
      <c r="G38" s="532"/>
      <c r="H38" s="532"/>
      <c r="I38" s="532"/>
      <c r="J38" s="532"/>
      <c r="K38" s="532"/>
      <c r="L38" s="532"/>
      <c r="M38" s="532"/>
      <c r="N38" s="533"/>
      <c r="O38" s="531" t="s">
        <v>0</v>
      </c>
      <c r="P38" s="533"/>
      <c r="Q38" s="576" t="s">
        <v>97</v>
      </c>
      <c r="R38" s="578"/>
      <c r="S38" s="576" t="s">
        <v>98</v>
      </c>
      <c r="T38" s="577"/>
      <c r="U38" s="578"/>
      <c r="V38" s="531" t="s">
        <v>3</v>
      </c>
      <c r="W38" s="533"/>
      <c r="X38" s="473" t="s">
        <v>1</v>
      </c>
      <c r="Y38" s="526"/>
      <c r="Z38" s="474"/>
    </row>
    <row r="39" spans="1:47" ht="15.75" customHeight="1">
      <c r="A39" s="18"/>
      <c r="B39" s="132">
        <v>1</v>
      </c>
      <c r="C39" s="534"/>
      <c r="D39" s="535"/>
      <c r="E39" s="535"/>
      <c r="F39" s="535"/>
      <c r="G39" s="535"/>
      <c r="H39" s="535"/>
      <c r="I39" s="535"/>
      <c r="J39" s="535"/>
      <c r="K39" s="535"/>
      <c r="L39" s="535"/>
      <c r="M39" s="535"/>
      <c r="N39" s="536"/>
      <c r="O39" s="475"/>
      <c r="P39" s="476"/>
      <c r="Q39" s="542"/>
      <c r="R39" s="543"/>
      <c r="S39" s="453" t="str">
        <f>IF(COUNT(O39:R39)=0,"",O39*Q39)</f>
        <v/>
      </c>
      <c r="T39" s="454"/>
      <c r="U39" s="455"/>
      <c r="V39" s="534"/>
      <c r="W39" s="536"/>
      <c r="X39" s="527">
        <f>IF(COUNT(S39:W39)=0,0,S39*V39)</f>
        <v>0</v>
      </c>
      <c r="Y39" s="528"/>
      <c r="Z39" s="529"/>
    </row>
    <row r="40" spans="1:47" ht="15.75" customHeight="1">
      <c r="A40" s="18"/>
      <c r="B40" s="132">
        <v>2</v>
      </c>
      <c r="C40" s="440"/>
      <c r="D40" s="441"/>
      <c r="E40" s="441"/>
      <c r="F40" s="441"/>
      <c r="G40" s="441"/>
      <c r="H40" s="441"/>
      <c r="I40" s="441"/>
      <c r="J40" s="441"/>
      <c r="K40" s="441"/>
      <c r="L40" s="441"/>
      <c r="M40" s="441"/>
      <c r="N40" s="442"/>
      <c r="O40" s="477"/>
      <c r="P40" s="478"/>
      <c r="Q40" s="579"/>
      <c r="R40" s="580"/>
      <c r="S40" s="450" t="str">
        <f t="shared" ref="S40:S41" si="1">IF(COUNT(O40:R40)=0,"",O40*Q40)</f>
        <v/>
      </c>
      <c r="T40" s="451"/>
      <c r="U40" s="452"/>
      <c r="V40" s="440"/>
      <c r="W40" s="442"/>
      <c r="X40" s="450">
        <f t="shared" ref="X40:X41" si="2">IF(COUNT(S40:W40)=0,0,S40*V40)</f>
        <v>0</v>
      </c>
      <c r="Y40" s="451"/>
      <c r="Z40" s="452"/>
    </row>
    <row r="41" spans="1:47" ht="15.75" customHeight="1" thickBot="1">
      <c r="A41" s="18"/>
      <c r="B41" s="134">
        <v>3</v>
      </c>
      <c r="C41" s="464"/>
      <c r="D41" s="465"/>
      <c r="E41" s="465"/>
      <c r="F41" s="465"/>
      <c r="G41" s="465"/>
      <c r="H41" s="465"/>
      <c r="I41" s="465"/>
      <c r="J41" s="465"/>
      <c r="K41" s="465"/>
      <c r="L41" s="465"/>
      <c r="M41" s="465"/>
      <c r="N41" s="466"/>
      <c r="O41" s="574"/>
      <c r="P41" s="575"/>
      <c r="Q41" s="530"/>
      <c r="R41" s="530"/>
      <c r="S41" s="584" t="str">
        <f t="shared" si="1"/>
        <v/>
      </c>
      <c r="T41" s="585"/>
      <c r="U41" s="586"/>
      <c r="V41" s="525"/>
      <c r="W41" s="525"/>
      <c r="X41" s="459">
        <f t="shared" si="2"/>
        <v>0</v>
      </c>
      <c r="Y41" s="460"/>
      <c r="Z41" s="461"/>
    </row>
    <row r="42" spans="1:47" ht="15" customHeight="1" thickTop="1" thickBot="1">
      <c r="A42" s="18"/>
      <c r="B42" s="128"/>
      <c r="C42" s="127"/>
      <c r="E42" s="149"/>
      <c r="F42" s="149"/>
      <c r="G42" s="149"/>
      <c r="H42" s="149"/>
      <c r="J42" s="149"/>
      <c r="K42" s="152" t="s">
        <v>96</v>
      </c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 t="s">
        <v>65</v>
      </c>
      <c r="W42" s="418">
        <f>SUM(X39:Z41)</f>
        <v>0</v>
      </c>
      <c r="X42" s="419"/>
      <c r="Y42" s="419"/>
      <c r="Z42" s="420"/>
    </row>
    <row r="43" spans="1:47" ht="15" customHeight="1" thickTop="1">
      <c r="A43" s="18"/>
      <c r="B43" s="135" t="s">
        <v>104</v>
      </c>
      <c r="C43" s="135"/>
      <c r="D43" s="135"/>
      <c r="E43" s="135"/>
      <c r="F43" s="135"/>
      <c r="G43" s="135"/>
      <c r="H43" s="135"/>
      <c r="I43" s="18"/>
      <c r="J43" s="18"/>
      <c r="K43" s="18"/>
      <c r="L43" s="18"/>
      <c r="M43" s="18"/>
      <c r="N43" s="18"/>
      <c r="O43" s="18"/>
      <c r="P43" s="18"/>
      <c r="Q43" s="131"/>
      <c r="R43" s="131"/>
      <c r="S43" s="131"/>
      <c r="T43" s="131"/>
      <c r="U43" s="131"/>
      <c r="V43" s="131"/>
      <c r="W43" s="131"/>
      <c r="X43" s="131"/>
      <c r="Y43" s="131"/>
      <c r="Z43" s="107" t="s">
        <v>108</v>
      </c>
    </row>
    <row r="44" spans="1:47" ht="15" customHeight="1">
      <c r="A44" s="136"/>
      <c r="B44" s="148" t="s">
        <v>66</v>
      </c>
      <c r="C44" s="428" t="s">
        <v>10</v>
      </c>
      <c r="D44" s="429"/>
      <c r="E44" s="429"/>
      <c r="F44" s="429"/>
      <c r="G44" s="429"/>
      <c r="H44" s="430"/>
      <c r="I44" s="428" t="s">
        <v>11</v>
      </c>
      <c r="J44" s="429"/>
      <c r="K44" s="429"/>
      <c r="L44" s="429"/>
      <c r="M44" s="429"/>
      <c r="N44" s="429"/>
      <c r="O44" s="429"/>
      <c r="P44" s="429"/>
      <c r="Q44" s="429"/>
      <c r="R44" s="430"/>
      <c r="S44" s="471" t="s">
        <v>0</v>
      </c>
      <c r="T44" s="471"/>
      <c r="U44" s="471"/>
      <c r="V44" s="473" t="s">
        <v>3</v>
      </c>
      <c r="W44" s="474"/>
      <c r="X44" s="473" t="s">
        <v>1</v>
      </c>
      <c r="Y44" s="526"/>
      <c r="Z44" s="474"/>
    </row>
    <row r="45" spans="1:47" ht="15.75" customHeight="1">
      <c r="A45" s="137"/>
      <c r="B45" s="142">
        <v>1</v>
      </c>
      <c r="C45" s="581"/>
      <c r="D45" s="581"/>
      <c r="E45" s="581"/>
      <c r="F45" s="581"/>
      <c r="G45" s="581"/>
      <c r="H45" s="581"/>
      <c r="I45" s="581"/>
      <c r="J45" s="581"/>
      <c r="K45" s="581"/>
      <c r="L45" s="581"/>
      <c r="M45" s="581"/>
      <c r="N45" s="581"/>
      <c r="O45" s="581"/>
      <c r="P45" s="581"/>
      <c r="Q45" s="581"/>
      <c r="R45" s="581"/>
      <c r="S45" s="472"/>
      <c r="T45" s="472"/>
      <c r="U45" s="472"/>
      <c r="V45" s="475"/>
      <c r="W45" s="476"/>
      <c r="X45" s="527">
        <f>IF(COUNT(S45:W45)=0,0,S45*V45)</f>
        <v>0</v>
      </c>
      <c r="Y45" s="528"/>
      <c r="Z45" s="529"/>
    </row>
    <row r="46" spans="1:47" ht="15.75" customHeight="1">
      <c r="A46" s="137"/>
      <c r="B46" s="132">
        <v>2</v>
      </c>
      <c r="C46" s="582"/>
      <c r="D46" s="582"/>
      <c r="E46" s="582"/>
      <c r="F46" s="582"/>
      <c r="G46" s="582"/>
      <c r="H46" s="582"/>
      <c r="I46" s="582"/>
      <c r="J46" s="582"/>
      <c r="K46" s="582"/>
      <c r="L46" s="582"/>
      <c r="M46" s="582"/>
      <c r="N46" s="582"/>
      <c r="O46" s="582"/>
      <c r="P46" s="582"/>
      <c r="Q46" s="582"/>
      <c r="R46" s="582"/>
      <c r="S46" s="470"/>
      <c r="T46" s="470"/>
      <c r="U46" s="470"/>
      <c r="V46" s="477"/>
      <c r="W46" s="478"/>
      <c r="X46" s="450">
        <f>IF(COUNT(S46:W46)=0,0,S46*V46)</f>
        <v>0</v>
      </c>
      <c r="Y46" s="451"/>
      <c r="Z46" s="452"/>
    </row>
    <row r="47" spans="1:47" ht="15.75" customHeight="1" thickBot="1">
      <c r="A47" s="137"/>
      <c r="B47" s="134">
        <v>3</v>
      </c>
      <c r="C47" s="583"/>
      <c r="D47" s="583"/>
      <c r="E47" s="583"/>
      <c r="F47" s="583"/>
      <c r="G47" s="583"/>
      <c r="H47" s="583"/>
      <c r="I47" s="583"/>
      <c r="J47" s="583"/>
      <c r="K47" s="583"/>
      <c r="L47" s="583"/>
      <c r="M47" s="583"/>
      <c r="N47" s="583"/>
      <c r="O47" s="583"/>
      <c r="P47" s="583"/>
      <c r="Q47" s="583"/>
      <c r="R47" s="583"/>
      <c r="S47" s="469"/>
      <c r="T47" s="469"/>
      <c r="U47" s="469"/>
      <c r="V47" s="477"/>
      <c r="W47" s="478"/>
      <c r="X47" s="459">
        <f>IF(COUNT(S47:W47)=0,0,S47*V47)</f>
        <v>0</v>
      </c>
      <c r="Y47" s="460"/>
      <c r="Z47" s="461"/>
      <c r="AU47" s="164"/>
    </row>
    <row r="48" spans="1:47" ht="15" customHeight="1" thickTop="1" thickBot="1">
      <c r="A48" s="18"/>
      <c r="B48" s="23"/>
      <c r="C48" s="138"/>
      <c r="D48" s="520" t="s">
        <v>62</v>
      </c>
      <c r="E48" s="520"/>
      <c r="F48" s="520"/>
      <c r="G48" s="520"/>
      <c r="H48" s="520"/>
      <c r="I48" s="520"/>
      <c r="J48" s="520"/>
      <c r="K48" s="520"/>
      <c r="L48" s="520"/>
      <c r="M48" s="520"/>
      <c r="N48" s="520"/>
      <c r="O48" s="520"/>
      <c r="P48" s="520"/>
      <c r="Q48" s="520"/>
      <c r="R48" s="520"/>
      <c r="S48" s="520"/>
      <c r="T48" s="520"/>
      <c r="U48" s="520"/>
      <c r="V48" s="521"/>
      <c r="W48" s="418">
        <f>SUM(X45:Z47)</f>
        <v>0</v>
      </c>
      <c r="X48" s="518"/>
      <c r="Y48" s="518"/>
      <c r="Z48" s="519"/>
    </row>
    <row r="49" spans="1:26" ht="15" customHeight="1" thickTop="1" thickBot="1">
      <c r="A49" s="137"/>
      <c r="B49" s="128"/>
      <c r="C49" s="127"/>
      <c r="D49" s="127"/>
      <c r="E49" s="127"/>
      <c r="F49" s="127"/>
      <c r="G49" s="127"/>
      <c r="H49" s="127"/>
      <c r="I49" s="137"/>
      <c r="J49" s="137"/>
      <c r="K49" s="137"/>
      <c r="L49" s="137"/>
      <c r="M49" s="137"/>
      <c r="N49" s="137"/>
      <c r="O49" s="137"/>
      <c r="P49" s="137"/>
      <c r="Q49" s="139"/>
      <c r="R49" s="140"/>
      <c r="S49" s="140"/>
      <c r="T49" s="140"/>
      <c r="U49" s="140"/>
      <c r="V49" s="140"/>
      <c r="W49" s="141"/>
      <c r="X49" s="141"/>
      <c r="Y49" s="141"/>
      <c r="Z49" s="141"/>
    </row>
    <row r="50" spans="1:26" ht="21.75" customHeight="1" thickBot="1">
      <c r="P50" s="43"/>
      <c r="Q50" s="43"/>
      <c r="R50" s="43"/>
      <c r="S50" s="43"/>
      <c r="T50" s="43"/>
      <c r="V50" s="47" t="s">
        <v>111</v>
      </c>
      <c r="W50" s="456">
        <f>W11+W22+W29+W36+W42+W48</f>
        <v>0</v>
      </c>
      <c r="X50" s="457"/>
      <c r="Y50" s="457"/>
      <c r="Z50" s="458"/>
    </row>
    <row r="51" spans="1:26" ht="15" customHeight="1">
      <c r="P51" s="43"/>
      <c r="Q51" s="43"/>
      <c r="R51" s="43"/>
      <c r="S51" s="43"/>
      <c r="T51" s="43"/>
      <c r="V51" s="47"/>
      <c r="W51" s="165"/>
      <c r="X51" s="165"/>
      <c r="Y51" s="165"/>
      <c r="Z51" s="165"/>
    </row>
    <row r="52" spans="1:26" ht="78" customHeight="1">
      <c r="A52" s="48"/>
      <c r="B52" s="522" t="s">
        <v>49</v>
      </c>
      <c r="C52" s="523"/>
      <c r="D52" s="523"/>
      <c r="E52" s="523"/>
      <c r="F52" s="523"/>
      <c r="G52" s="523"/>
      <c r="H52" s="523"/>
      <c r="I52" s="523"/>
      <c r="J52" s="523"/>
      <c r="K52" s="523"/>
      <c r="L52" s="523"/>
      <c r="M52" s="523"/>
      <c r="N52" s="523"/>
      <c r="O52" s="523"/>
      <c r="P52" s="523"/>
      <c r="Q52" s="523"/>
      <c r="R52" s="523"/>
      <c r="S52" s="523"/>
      <c r="T52" s="523"/>
      <c r="U52" s="523"/>
      <c r="V52" s="523"/>
      <c r="W52" s="523"/>
      <c r="X52" s="523"/>
      <c r="Y52" s="523"/>
      <c r="Z52" s="524"/>
    </row>
    <row r="53" spans="1:26" ht="13.5">
      <c r="A53" s="48"/>
      <c r="B53" s="48"/>
      <c r="C53" s="115"/>
      <c r="D53" s="517" t="s">
        <v>78</v>
      </c>
      <c r="E53" s="517"/>
      <c r="F53" s="517"/>
      <c r="G53" s="517"/>
      <c r="H53" s="517"/>
      <c r="I53" s="517"/>
      <c r="J53" s="517"/>
      <c r="K53" s="517"/>
      <c r="L53" s="517"/>
      <c r="M53" s="517"/>
      <c r="N53" s="517"/>
      <c r="O53" s="517"/>
      <c r="P53" s="517"/>
      <c r="Q53" s="517"/>
      <c r="R53" s="517"/>
      <c r="S53" s="517"/>
      <c r="T53" s="517"/>
      <c r="U53" s="517"/>
      <c r="V53" s="517"/>
      <c r="W53" s="115"/>
      <c r="X53" s="115"/>
      <c r="Y53" s="115"/>
      <c r="Z53" s="115"/>
    </row>
    <row r="54" spans="1:26" ht="6" customHeight="1">
      <c r="A54" s="108"/>
      <c r="B54" s="108"/>
      <c r="C54" s="109"/>
      <c r="D54" s="109"/>
      <c r="E54" s="109"/>
      <c r="F54" s="109"/>
      <c r="G54" s="109"/>
      <c r="H54" s="109"/>
      <c r="I54" s="109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10"/>
      <c r="V54" s="110"/>
      <c r="W54" s="110"/>
      <c r="X54" s="110"/>
      <c r="Y54" s="110"/>
      <c r="Z54" s="110"/>
    </row>
  </sheetData>
  <sheetProtection sheet="1" objects="1" scenarios="1" selectLockedCells="1"/>
  <customSheetViews>
    <customSheetView guid="{EE55D7A5-38E5-46DE-83B7-91C476903468}" scale="70" showPageBreaks="1" showGridLines="0" view="pageBreakPreview" showRuler="0">
      <selection activeCell="AI24" sqref="AI24"/>
      <pageMargins left="0.31496062992125984" right="0.19685039370078741" top="0.59055118110236227" bottom="0.59055118110236227" header="0.35433070866141736" footer="0.19685039370078741"/>
      <printOptions horizontalCentered="1"/>
      <pageSetup paperSize="9" scale="90" orientation="portrait" horizontalDpi="300" verticalDpi="300" r:id="rId1"/>
      <headerFooter alignWithMargins="0">
        <oddFooter>&amp;C&amp;9&amp;P/18</oddFooter>
      </headerFooter>
    </customSheetView>
  </customSheetViews>
  <mergeCells count="194">
    <mergeCell ref="L11:V11"/>
    <mergeCell ref="L22:V22"/>
    <mergeCell ref="L29:V29"/>
    <mergeCell ref="L36:V36"/>
    <mergeCell ref="X35:Z35"/>
    <mergeCell ref="C34:H34"/>
    <mergeCell ref="I34:K34"/>
    <mergeCell ref="L34:N34"/>
    <mergeCell ref="O34:Q34"/>
    <mergeCell ref="U28:W28"/>
    <mergeCell ref="X28:Z28"/>
    <mergeCell ref="W29:Z29"/>
    <mergeCell ref="C28:H28"/>
    <mergeCell ref="I28:K28"/>
    <mergeCell ref="L28:N28"/>
    <mergeCell ref="O28:Q28"/>
    <mergeCell ref="R28:T28"/>
    <mergeCell ref="X17:Z17"/>
    <mergeCell ref="C18:H18"/>
    <mergeCell ref="X18:Z18"/>
    <mergeCell ref="I17:K17"/>
    <mergeCell ref="L17:N17"/>
    <mergeCell ref="O17:Q17"/>
    <mergeCell ref="R17:T17"/>
    <mergeCell ref="X47:Z47"/>
    <mergeCell ref="C45:H45"/>
    <mergeCell ref="C46:H46"/>
    <mergeCell ref="C47:H47"/>
    <mergeCell ref="I45:R45"/>
    <mergeCell ref="I46:R46"/>
    <mergeCell ref="I47:R47"/>
    <mergeCell ref="S46:U46"/>
    <mergeCell ref="S41:U41"/>
    <mergeCell ref="V46:W46"/>
    <mergeCell ref="X46:Z46"/>
    <mergeCell ref="I44:R44"/>
    <mergeCell ref="V39:W39"/>
    <mergeCell ref="S40:U40"/>
    <mergeCell ref="O38:P38"/>
    <mergeCell ref="O39:P39"/>
    <mergeCell ref="O40:P40"/>
    <mergeCell ref="O41:P41"/>
    <mergeCell ref="X38:Z38"/>
    <mergeCell ref="X39:Z39"/>
    <mergeCell ref="X40:Z40"/>
    <mergeCell ref="X41:Z41"/>
    <mergeCell ref="S38:U38"/>
    <mergeCell ref="S39:U39"/>
    <mergeCell ref="Q38:R38"/>
    <mergeCell ref="V38:W38"/>
    <mergeCell ref="Q40:R40"/>
    <mergeCell ref="B37:O37"/>
    <mergeCell ref="X10:Z10"/>
    <mergeCell ref="X19:Z19"/>
    <mergeCell ref="U19:W19"/>
    <mergeCell ref="C17:H17"/>
    <mergeCell ref="B23:O23"/>
    <mergeCell ref="I20:K20"/>
    <mergeCell ref="L20:N20"/>
    <mergeCell ref="O20:Q20"/>
    <mergeCell ref="R20:T20"/>
    <mergeCell ref="C20:H20"/>
    <mergeCell ref="X20:Z20"/>
    <mergeCell ref="C21:H21"/>
    <mergeCell ref="I21:K21"/>
    <mergeCell ref="L21:N21"/>
    <mergeCell ref="O21:Q21"/>
    <mergeCell ref="R21:T21"/>
    <mergeCell ref="U21:W21"/>
    <mergeCell ref="X21:Z21"/>
    <mergeCell ref="U20:W20"/>
    <mergeCell ref="C19:H19"/>
    <mergeCell ref="I19:K19"/>
    <mergeCell ref="L19:N19"/>
    <mergeCell ref="W22:Z22"/>
    <mergeCell ref="X7:Z7"/>
    <mergeCell ref="C8:H8"/>
    <mergeCell ref="I8:K8"/>
    <mergeCell ref="L8:N8"/>
    <mergeCell ref="O8:Q8"/>
    <mergeCell ref="R8:T8"/>
    <mergeCell ref="U8:W8"/>
    <mergeCell ref="X8:Z8"/>
    <mergeCell ref="X9:Z9"/>
    <mergeCell ref="C9:H9"/>
    <mergeCell ref="U5:W5"/>
    <mergeCell ref="C7:H7"/>
    <mergeCell ref="I7:K7"/>
    <mergeCell ref="L7:N7"/>
    <mergeCell ref="O7:Q7"/>
    <mergeCell ref="R7:T7"/>
    <mergeCell ref="U7:W7"/>
    <mergeCell ref="W36:Z36"/>
    <mergeCell ref="B4:B6"/>
    <mergeCell ref="C4:H6"/>
    <mergeCell ref="I4:W4"/>
    <mergeCell ref="X4:Z6"/>
    <mergeCell ref="I5:K5"/>
    <mergeCell ref="L5:N5"/>
    <mergeCell ref="O5:Q5"/>
    <mergeCell ref="R5:T5"/>
    <mergeCell ref="R34:T34"/>
    <mergeCell ref="X34:Z34"/>
    <mergeCell ref="C35:H35"/>
    <mergeCell ref="I35:K35"/>
    <mergeCell ref="L35:N35"/>
    <mergeCell ref="O35:Q35"/>
    <mergeCell ref="R35:T35"/>
    <mergeCell ref="U35:W35"/>
    <mergeCell ref="U34:W34"/>
    <mergeCell ref="X31:Z33"/>
    <mergeCell ref="I32:K32"/>
    <mergeCell ref="L32:N32"/>
    <mergeCell ref="O32:Q32"/>
    <mergeCell ref="R32:T32"/>
    <mergeCell ref="U32:W32"/>
    <mergeCell ref="B24:B26"/>
    <mergeCell ref="C24:H26"/>
    <mergeCell ref="I24:W24"/>
    <mergeCell ref="I25:K25"/>
    <mergeCell ref="L25:N25"/>
    <mergeCell ref="U25:W25"/>
    <mergeCell ref="X24:Z26"/>
    <mergeCell ref="L16:N16"/>
    <mergeCell ref="O16:Q16"/>
    <mergeCell ref="R16:T16"/>
    <mergeCell ref="X27:Z27"/>
    <mergeCell ref="O25:Q25"/>
    <mergeCell ref="R25:T25"/>
    <mergeCell ref="B31:B33"/>
    <mergeCell ref="C31:H33"/>
    <mergeCell ref="I31:W31"/>
    <mergeCell ref="U17:W17"/>
    <mergeCell ref="U16:W16"/>
    <mergeCell ref="X16:Z16"/>
    <mergeCell ref="W11:Z11"/>
    <mergeCell ref="R18:T18"/>
    <mergeCell ref="I18:K18"/>
    <mergeCell ref="L18:N18"/>
    <mergeCell ref="O18:Q18"/>
    <mergeCell ref="U18:W18"/>
    <mergeCell ref="Q39:R39"/>
    <mergeCell ref="B13:B15"/>
    <mergeCell ref="C13:H15"/>
    <mergeCell ref="I13:W13"/>
    <mergeCell ref="I14:K14"/>
    <mergeCell ref="L14:N14"/>
    <mergeCell ref="O14:Q14"/>
    <mergeCell ref="R14:T14"/>
    <mergeCell ref="U14:W14"/>
    <mergeCell ref="C27:H27"/>
    <mergeCell ref="I27:K27"/>
    <mergeCell ref="L27:N27"/>
    <mergeCell ref="O27:Q27"/>
    <mergeCell ref="R27:T27"/>
    <mergeCell ref="U27:W27"/>
    <mergeCell ref="O19:Q19"/>
    <mergeCell ref="R19:T19"/>
    <mergeCell ref="C16:H16"/>
    <mergeCell ref="C10:H10"/>
    <mergeCell ref="I9:K9"/>
    <mergeCell ref="L9:N9"/>
    <mergeCell ref="O9:Q9"/>
    <mergeCell ref="R9:T9"/>
    <mergeCell ref="U9:W9"/>
    <mergeCell ref="I10:K10"/>
    <mergeCell ref="L10:N10"/>
    <mergeCell ref="O10:Q10"/>
    <mergeCell ref="R10:T10"/>
    <mergeCell ref="U10:W10"/>
    <mergeCell ref="C40:N40"/>
    <mergeCell ref="V40:W40"/>
    <mergeCell ref="X13:Z15"/>
    <mergeCell ref="D53:V53"/>
    <mergeCell ref="C41:N41"/>
    <mergeCell ref="W50:Z50"/>
    <mergeCell ref="S44:U44"/>
    <mergeCell ref="V44:W44"/>
    <mergeCell ref="S45:U45"/>
    <mergeCell ref="V45:W45"/>
    <mergeCell ref="W48:Z48"/>
    <mergeCell ref="D48:V48"/>
    <mergeCell ref="B52:Z52"/>
    <mergeCell ref="C44:H44"/>
    <mergeCell ref="W42:Z42"/>
    <mergeCell ref="V47:W47"/>
    <mergeCell ref="S47:U47"/>
    <mergeCell ref="V41:W41"/>
    <mergeCell ref="X44:Z44"/>
    <mergeCell ref="X45:Z45"/>
    <mergeCell ref="Q41:R41"/>
    <mergeCell ref="C38:N38"/>
    <mergeCell ref="C39:N39"/>
    <mergeCell ref="I16:K16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78" fitToHeight="0" orientation="portrait" horizontalDpi="300" verticalDpi="300" r:id="rId2"/>
  <headerFooter alignWithMargins="0">
    <oddFooter>&amp;C&amp;9&amp;P/&amp;N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5" name="Check Box 1">
              <controlPr defaultSize="0" autoFill="0" autoLine="0" autoPict="0">
                <anchor moveWithCells="1" sizeWithCells="1">
                  <from>
                    <xdr:col>10</xdr:col>
                    <xdr:colOff>123825</xdr:colOff>
                    <xdr:row>1</xdr:row>
                    <xdr:rowOff>161925</xdr:rowOff>
                  </from>
                  <to>
                    <xdr:col>21</xdr:col>
                    <xdr:colOff>133350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rgb="FFFFC000"/>
    <pageSetUpPr fitToPage="1"/>
  </sheetPr>
  <dimension ref="A1:AU33"/>
  <sheetViews>
    <sheetView showGridLines="0" showZeros="0" zoomScaleNormal="100" zoomScaleSheetLayoutView="100" workbookViewId="0">
      <selection activeCell="Z5" sqref="Z5"/>
    </sheetView>
  </sheetViews>
  <sheetFormatPr defaultColWidth="3.625" defaultRowHeight="15" customHeight="1"/>
  <cols>
    <col min="1" max="1" width="2.625" style="16" customWidth="1"/>
    <col min="2" max="2" width="8.5" style="16" bestFit="1" customWidth="1"/>
    <col min="3" max="8" width="3.625" style="42" customWidth="1"/>
    <col min="9" max="22" width="3.625" style="16" customWidth="1"/>
    <col min="23" max="25" width="3.625" style="43" customWidth="1"/>
    <col min="26" max="26" width="15.5" style="43" bestFit="1" customWidth="1"/>
    <col min="27" max="27" width="1.875" style="16" customWidth="1"/>
    <col min="28" max="16384" width="3.625" style="16"/>
  </cols>
  <sheetData>
    <row r="1" spans="1:33" ht="15" customHeight="1">
      <c r="A1" s="104" t="s">
        <v>159</v>
      </c>
      <c r="B1" s="105"/>
      <c r="C1" s="104"/>
      <c r="D1" s="104"/>
      <c r="E1" s="104"/>
      <c r="F1" s="104"/>
      <c r="G1" s="104"/>
      <c r="H1" s="104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6"/>
      <c r="X1" s="106"/>
      <c r="Y1" s="106"/>
      <c r="Z1" s="106"/>
      <c r="AA1" s="111"/>
      <c r="AB1" s="111"/>
      <c r="AC1" s="111"/>
      <c r="AD1" s="111"/>
      <c r="AE1" s="111"/>
      <c r="AF1" s="111"/>
      <c r="AG1" s="111"/>
    </row>
    <row r="2" spans="1:33" ht="21" customHeight="1">
      <c r="A2" s="41" t="s">
        <v>160</v>
      </c>
    </row>
    <row r="3" spans="1:33" ht="15" customHeight="1">
      <c r="Z3" s="107" t="s">
        <v>32</v>
      </c>
    </row>
    <row r="4" spans="1:33" s="44" customFormat="1" ht="21" customHeight="1">
      <c r="B4" s="129" t="s">
        <v>71</v>
      </c>
      <c r="C4" s="493" t="s">
        <v>31</v>
      </c>
      <c r="D4" s="493"/>
      <c r="E4" s="493"/>
      <c r="F4" s="493"/>
      <c r="G4" s="493"/>
      <c r="H4" s="493"/>
      <c r="I4" s="493" t="s">
        <v>51</v>
      </c>
      <c r="J4" s="493"/>
      <c r="K4" s="493" t="s">
        <v>52</v>
      </c>
      <c r="L4" s="493"/>
      <c r="M4" s="493"/>
      <c r="N4" s="493"/>
      <c r="O4" s="493"/>
      <c r="P4" s="493"/>
      <c r="Q4" s="493"/>
      <c r="R4" s="493"/>
      <c r="S4" s="493"/>
      <c r="T4" s="493"/>
      <c r="U4" s="493"/>
      <c r="V4" s="493"/>
      <c r="W4" s="493"/>
      <c r="X4" s="493"/>
      <c r="Y4" s="493"/>
      <c r="Z4" s="130" t="s">
        <v>91</v>
      </c>
      <c r="AC4" s="304" t="s">
        <v>245</v>
      </c>
    </row>
    <row r="5" spans="1:33" s="45" customFormat="1" ht="21" customHeight="1">
      <c r="B5" s="143">
        <v>1</v>
      </c>
      <c r="C5" s="494" t="s">
        <v>41</v>
      </c>
      <c r="D5" s="494"/>
      <c r="E5" s="494"/>
      <c r="F5" s="494"/>
      <c r="G5" s="494"/>
      <c r="H5" s="494"/>
      <c r="I5" s="497" t="s">
        <v>69</v>
      </c>
      <c r="J5" s="497"/>
      <c r="K5" s="482" t="s">
        <v>150</v>
      </c>
      <c r="L5" s="482"/>
      <c r="M5" s="482"/>
      <c r="N5" s="482"/>
      <c r="O5" s="482"/>
      <c r="P5" s="482"/>
      <c r="Q5" s="482"/>
      <c r="R5" s="482"/>
      <c r="S5" s="482"/>
      <c r="T5" s="482"/>
      <c r="U5" s="482"/>
      <c r="V5" s="482"/>
      <c r="W5" s="482"/>
      <c r="X5" s="482"/>
      <c r="Y5" s="482"/>
      <c r="Z5" s="341">
        <v>0</v>
      </c>
    </row>
    <row r="6" spans="1:33" s="45" customFormat="1" ht="21" customHeight="1">
      <c r="B6" s="133">
        <v>2</v>
      </c>
      <c r="C6" s="495" t="s">
        <v>143</v>
      </c>
      <c r="D6" s="495"/>
      <c r="E6" s="495"/>
      <c r="F6" s="495"/>
      <c r="G6" s="495"/>
      <c r="H6" s="495"/>
      <c r="I6" s="498" t="s">
        <v>145</v>
      </c>
      <c r="J6" s="498"/>
      <c r="K6" s="483" t="s">
        <v>151</v>
      </c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342">
        <v>0</v>
      </c>
    </row>
    <row r="7" spans="1:33" s="45" customFormat="1" ht="21" customHeight="1">
      <c r="B7" s="133">
        <v>3</v>
      </c>
      <c r="C7" s="495" t="s">
        <v>144</v>
      </c>
      <c r="D7" s="495"/>
      <c r="E7" s="495"/>
      <c r="F7" s="495"/>
      <c r="G7" s="495"/>
      <c r="H7" s="495"/>
      <c r="I7" s="498" t="s">
        <v>146</v>
      </c>
      <c r="J7" s="498"/>
      <c r="K7" s="483" t="s">
        <v>152</v>
      </c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483"/>
      <c r="W7" s="483"/>
      <c r="X7" s="483"/>
      <c r="Y7" s="483"/>
      <c r="Z7" s="342">
        <v>0</v>
      </c>
    </row>
    <row r="8" spans="1:33" s="45" customFormat="1" ht="21" customHeight="1">
      <c r="B8" s="133">
        <v>4</v>
      </c>
      <c r="C8" s="495" t="s">
        <v>64</v>
      </c>
      <c r="D8" s="495"/>
      <c r="E8" s="495"/>
      <c r="F8" s="495"/>
      <c r="G8" s="495"/>
      <c r="H8" s="495"/>
      <c r="I8" s="498" t="s">
        <v>70</v>
      </c>
      <c r="J8" s="498"/>
      <c r="K8" s="483" t="s">
        <v>153</v>
      </c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342">
        <v>0</v>
      </c>
    </row>
    <row r="9" spans="1:33" s="45" customFormat="1" ht="21" customHeight="1">
      <c r="B9" s="133">
        <v>5</v>
      </c>
      <c r="C9" s="495" t="s">
        <v>53</v>
      </c>
      <c r="D9" s="495"/>
      <c r="E9" s="495"/>
      <c r="F9" s="495"/>
      <c r="G9" s="495"/>
      <c r="H9" s="495"/>
      <c r="I9" s="498" t="s">
        <v>59</v>
      </c>
      <c r="J9" s="498"/>
      <c r="K9" s="483" t="s">
        <v>154</v>
      </c>
      <c r="L9" s="483"/>
      <c r="M9" s="483"/>
      <c r="N9" s="483"/>
      <c r="O9" s="483"/>
      <c r="P9" s="483"/>
      <c r="Q9" s="483"/>
      <c r="R9" s="483"/>
      <c r="S9" s="483"/>
      <c r="T9" s="483"/>
      <c r="U9" s="483"/>
      <c r="V9" s="483"/>
      <c r="W9" s="483"/>
      <c r="X9" s="483"/>
      <c r="Y9" s="483"/>
      <c r="Z9" s="342">
        <v>0</v>
      </c>
    </row>
    <row r="10" spans="1:33" s="45" customFormat="1" ht="21" customHeight="1">
      <c r="B10" s="133">
        <v>6</v>
      </c>
      <c r="C10" s="495" t="s">
        <v>54</v>
      </c>
      <c r="D10" s="495"/>
      <c r="E10" s="495"/>
      <c r="F10" s="495"/>
      <c r="G10" s="495"/>
      <c r="H10" s="495"/>
      <c r="I10" s="498" t="s">
        <v>56</v>
      </c>
      <c r="J10" s="498"/>
      <c r="K10" s="483" t="s">
        <v>155</v>
      </c>
      <c r="L10" s="483"/>
      <c r="M10" s="483"/>
      <c r="N10" s="483"/>
      <c r="O10" s="483"/>
      <c r="P10" s="483"/>
      <c r="Q10" s="483"/>
      <c r="R10" s="483"/>
      <c r="S10" s="483"/>
      <c r="T10" s="483"/>
      <c r="U10" s="483"/>
      <c r="V10" s="483"/>
      <c r="W10" s="483"/>
      <c r="X10" s="483"/>
      <c r="Y10" s="483"/>
      <c r="Z10" s="342">
        <v>0</v>
      </c>
    </row>
    <row r="11" spans="1:33" s="45" customFormat="1" ht="21" customHeight="1">
      <c r="B11" s="133">
        <v>7</v>
      </c>
      <c r="C11" s="495" t="s">
        <v>55</v>
      </c>
      <c r="D11" s="495"/>
      <c r="E11" s="495"/>
      <c r="F11" s="495"/>
      <c r="G11" s="495"/>
      <c r="H11" s="495"/>
      <c r="I11" s="498" t="s">
        <v>57</v>
      </c>
      <c r="J11" s="498"/>
      <c r="K11" s="483" t="s">
        <v>156</v>
      </c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342">
        <v>0</v>
      </c>
    </row>
    <row r="12" spans="1:33" s="45" customFormat="1" ht="21" customHeight="1">
      <c r="B12" s="133">
        <v>8</v>
      </c>
      <c r="C12" s="495" t="s">
        <v>147</v>
      </c>
      <c r="D12" s="495"/>
      <c r="E12" s="495"/>
      <c r="F12" s="495"/>
      <c r="G12" s="495"/>
      <c r="H12" s="495"/>
      <c r="I12" s="498" t="s">
        <v>58</v>
      </c>
      <c r="J12" s="498"/>
      <c r="K12" s="483" t="s">
        <v>157</v>
      </c>
      <c r="L12" s="483"/>
      <c r="M12" s="483"/>
      <c r="N12" s="483"/>
      <c r="O12" s="483"/>
      <c r="P12" s="483"/>
      <c r="Q12" s="483"/>
      <c r="R12" s="483"/>
      <c r="S12" s="483"/>
      <c r="T12" s="483"/>
      <c r="U12" s="483"/>
      <c r="V12" s="483"/>
      <c r="W12" s="483"/>
      <c r="X12" s="483"/>
      <c r="Y12" s="483"/>
      <c r="Z12" s="342">
        <v>0</v>
      </c>
    </row>
    <row r="13" spans="1:33" s="45" customFormat="1" ht="21" customHeight="1">
      <c r="B13" s="347"/>
      <c r="C13" s="481"/>
      <c r="D13" s="481"/>
      <c r="E13" s="481"/>
      <c r="F13" s="481"/>
      <c r="G13" s="481"/>
      <c r="H13" s="481"/>
      <c r="I13" s="479"/>
      <c r="J13" s="479"/>
      <c r="K13" s="479"/>
      <c r="L13" s="479"/>
      <c r="M13" s="479"/>
      <c r="N13" s="479"/>
      <c r="O13" s="479"/>
      <c r="P13" s="479"/>
      <c r="Q13" s="479"/>
      <c r="R13" s="479"/>
      <c r="S13" s="479"/>
      <c r="T13" s="479"/>
      <c r="U13" s="479"/>
      <c r="V13" s="479"/>
      <c r="W13" s="479"/>
      <c r="X13" s="479"/>
      <c r="Y13" s="479"/>
      <c r="Z13" s="347"/>
    </row>
    <row r="14" spans="1:33" s="45" customFormat="1" ht="21" customHeight="1">
      <c r="B14" s="347"/>
      <c r="C14" s="481"/>
      <c r="D14" s="481"/>
      <c r="E14" s="481"/>
      <c r="F14" s="481"/>
      <c r="G14" s="481"/>
      <c r="H14" s="481"/>
      <c r="I14" s="479"/>
      <c r="J14" s="479"/>
      <c r="K14" s="479"/>
      <c r="L14" s="479"/>
      <c r="M14" s="479"/>
      <c r="N14" s="479"/>
      <c r="O14" s="479"/>
      <c r="P14" s="479"/>
      <c r="Q14" s="479"/>
      <c r="R14" s="479"/>
      <c r="S14" s="479"/>
      <c r="T14" s="479"/>
      <c r="U14" s="479"/>
      <c r="V14" s="479"/>
      <c r="W14" s="479"/>
      <c r="X14" s="479"/>
      <c r="Y14" s="479"/>
      <c r="Z14" s="347"/>
    </row>
    <row r="15" spans="1:33" s="45" customFormat="1" ht="21" customHeight="1">
      <c r="B15" s="347"/>
      <c r="C15" s="481"/>
      <c r="D15" s="481"/>
      <c r="E15" s="481"/>
      <c r="F15" s="481"/>
      <c r="G15" s="481"/>
      <c r="H15" s="481"/>
      <c r="I15" s="479"/>
      <c r="J15" s="479"/>
      <c r="K15" s="479"/>
      <c r="L15" s="479"/>
      <c r="M15" s="479"/>
      <c r="N15" s="479"/>
      <c r="O15" s="479"/>
      <c r="P15" s="479"/>
      <c r="Q15" s="479"/>
      <c r="R15" s="479"/>
      <c r="S15" s="479"/>
      <c r="T15" s="479"/>
      <c r="U15" s="479"/>
      <c r="V15" s="479"/>
      <c r="W15" s="479"/>
      <c r="X15" s="479"/>
      <c r="Y15" s="479"/>
      <c r="Z15" s="347"/>
    </row>
    <row r="16" spans="1:33" s="45" customFormat="1" ht="21" customHeight="1">
      <c r="B16" s="347"/>
      <c r="C16" s="481"/>
      <c r="D16" s="481"/>
      <c r="E16" s="481"/>
      <c r="F16" s="481"/>
      <c r="G16" s="481"/>
      <c r="H16" s="481"/>
      <c r="I16" s="479"/>
      <c r="J16" s="479"/>
      <c r="K16" s="479"/>
      <c r="L16" s="479"/>
      <c r="M16" s="479"/>
      <c r="N16" s="479"/>
      <c r="O16" s="479"/>
      <c r="P16" s="479"/>
      <c r="Q16" s="479"/>
      <c r="R16" s="479"/>
      <c r="S16" s="479"/>
      <c r="T16" s="479"/>
      <c r="U16" s="479"/>
      <c r="V16" s="479"/>
      <c r="W16" s="479"/>
      <c r="X16" s="479"/>
      <c r="Y16" s="479"/>
      <c r="Z16" s="347"/>
    </row>
    <row r="17" spans="1:47" s="45" customFormat="1" ht="21" customHeight="1">
      <c r="B17" s="347"/>
      <c r="C17" s="481"/>
      <c r="D17" s="481"/>
      <c r="E17" s="481"/>
      <c r="F17" s="481"/>
      <c r="G17" s="481"/>
      <c r="H17" s="481"/>
      <c r="I17" s="479"/>
      <c r="J17" s="479"/>
      <c r="K17" s="479"/>
      <c r="L17" s="479"/>
      <c r="M17" s="479"/>
      <c r="N17" s="479"/>
      <c r="O17" s="479"/>
      <c r="P17" s="479"/>
      <c r="Q17" s="479"/>
      <c r="R17" s="479"/>
      <c r="S17" s="479"/>
      <c r="T17" s="479"/>
      <c r="U17" s="479"/>
      <c r="V17" s="479"/>
      <c r="W17" s="479"/>
      <c r="X17" s="479"/>
      <c r="Y17" s="479"/>
      <c r="Z17" s="347"/>
    </row>
    <row r="18" spans="1:47" s="45" customFormat="1" ht="21" customHeight="1">
      <c r="B18" s="347"/>
      <c r="C18" s="481"/>
      <c r="D18" s="481"/>
      <c r="E18" s="481"/>
      <c r="F18" s="481"/>
      <c r="G18" s="481"/>
      <c r="H18" s="481"/>
      <c r="I18" s="479"/>
      <c r="J18" s="479"/>
      <c r="K18" s="479"/>
      <c r="L18" s="479"/>
      <c r="M18" s="479"/>
      <c r="N18" s="479"/>
      <c r="O18" s="479"/>
      <c r="P18" s="479"/>
      <c r="Q18" s="479"/>
      <c r="R18" s="479"/>
      <c r="S18" s="479"/>
      <c r="T18" s="479"/>
      <c r="U18" s="479"/>
      <c r="V18" s="479"/>
      <c r="W18" s="479"/>
      <c r="X18" s="479"/>
      <c r="Y18" s="479"/>
      <c r="Z18" s="347"/>
    </row>
    <row r="19" spans="1:47" s="45" customFormat="1" ht="21" customHeight="1">
      <c r="B19" s="348"/>
      <c r="C19" s="496"/>
      <c r="D19" s="496"/>
      <c r="E19" s="496"/>
      <c r="F19" s="496"/>
      <c r="G19" s="496"/>
      <c r="H19" s="496"/>
      <c r="I19" s="480"/>
      <c r="J19" s="480"/>
      <c r="K19" s="480"/>
      <c r="L19" s="480"/>
      <c r="M19" s="480"/>
      <c r="N19" s="480"/>
      <c r="O19" s="480"/>
      <c r="P19" s="480"/>
      <c r="Q19" s="480"/>
      <c r="R19" s="480"/>
      <c r="S19" s="480"/>
      <c r="T19" s="480"/>
      <c r="U19" s="480"/>
      <c r="V19" s="480"/>
      <c r="W19" s="480"/>
      <c r="X19" s="480"/>
      <c r="Y19" s="480"/>
      <c r="Z19" s="348"/>
    </row>
    <row r="20" spans="1:47" s="45" customFormat="1" ht="13.5">
      <c r="C20" s="119"/>
      <c r="D20" s="119"/>
      <c r="E20" s="119"/>
      <c r="F20" s="119"/>
      <c r="G20" s="119"/>
      <c r="I20" s="119"/>
      <c r="J20" s="119"/>
      <c r="K20" s="125" t="s">
        <v>87</v>
      </c>
      <c r="L20" s="125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</row>
    <row r="21" spans="1:47" s="45" customFormat="1" ht="13.5">
      <c r="C21" s="120"/>
      <c r="D21" s="120"/>
      <c r="E21" s="120"/>
      <c r="F21" s="120"/>
      <c r="G21" s="120"/>
      <c r="I21" s="120"/>
      <c r="J21" s="120"/>
      <c r="K21" s="126" t="s">
        <v>148</v>
      </c>
      <c r="L21" s="126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</row>
    <row r="22" spans="1:47" s="45" customFormat="1" ht="21" customHeight="1">
      <c r="B22" s="120"/>
      <c r="C22" s="120"/>
      <c r="D22" s="120"/>
      <c r="E22" s="120"/>
      <c r="F22" s="120"/>
      <c r="G22" s="120"/>
      <c r="I22" s="120"/>
      <c r="J22" s="120"/>
      <c r="K22" s="126" t="s">
        <v>149</v>
      </c>
      <c r="L22" s="126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1"/>
    </row>
    <row r="23" spans="1:47" s="45" customFormat="1" ht="159" customHeight="1">
      <c r="B23" s="484" t="s">
        <v>50</v>
      </c>
      <c r="C23" s="485"/>
      <c r="D23" s="485"/>
      <c r="E23" s="485"/>
      <c r="F23" s="485"/>
      <c r="G23" s="485"/>
      <c r="H23" s="485"/>
      <c r="I23" s="485"/>
      <c r="J23" s="485"/>
      <c r="K23" s="485"/>
      <c r="L23" s="485"/>
      <c r="M23" s="485"/>
      <c r="N23" s="485"/>
      <c r="O23" s="485"/>
      <c r="P23" s="485"/>
      <c r="Q23" s="485"/>
      <c r="R23" s="485"/>
      <c r="S23" s="485"/>
      <c r="T23" s="485"/>
      <c r="U23" s="485"/>
      <c r="V23" s="485"/>
      <c r="W23" s="485"/>
      <c r="X23" s="485"/>
      <c r="Y23" s="485"/>
      <c r="Z23" s="486"/>
    </row>
    <row r="24" spans="1:47" s="45" customFormat="1" ht="159" customHeight="1">
      <c r="B24" s="487"/>
      <c r="C24" s="488"/>
      <c r="D24" s="488"/>
      <c r="E24" s="488"/>
      <c r="F24" s="488"/>
      <c r="G24" s="488"/>
      <c r="H24" s="488"/>
      <c r="I24" s="488"/>
      <c r="J24" s="488"/>
      <c r="K24" s="488"/>
      <c r="L24" s="488"/>
      <c r="M24" s="488"/>
      <c r="N24" s="488"/>
      <c r="O24" s="488"/>
      <c r="P24" s="488"/>
      <c r="Q24" s="488"/>
      <c r="R24" s="488"/>
      <c r="S24" s="488"/>
      <c r="T24" s="488"/>
      <c r="U24" s="488"/>
      <c r="V24" s="488"/>
      <c r="W24" s="488"/>
      <c r="X24" s="488"/>
      <c r="Y24" s="488"/>
      <c r="Z24" s="489"/>
    </row>
    <row r="25" spans="1:47" s="45" customFormat="1" ht="170.25" customHeight="1">
      <c r="B25" s="490"/>
      <c r="C25" s="491"/>
      <c r="D25" s="491"/>
      <c r="E25" s="491"/>
      <c r="F25" s="491"/>
      <c r="G25" s="491"/>
      <c r="H25" s="491"/>
      <c r="I25" s="491"/>
      <c r="J25" s="491"/>
      <c r="K25" s="491"/>
      <c r="L25" s="491"/>
      <c r="M25" s="491"/>
      <c r="N25" s="491"/>
      <c r="O25" s="491"/>
      <c r="P25" s="491"/>
      <c r="Q25" s="491"/>
      <c r="R25" s="491"/>
      <c r="S25" s="491"/>
      <c r="T25" s="491"/>
      <c r="U25" s="491"/>
      <c r="V25" s="491"/>
      <c r="W25" s="491"/>
      <c r="X25" s="491"/>
      <c r="Y25" s="491"/>
      <c r="Z25" s="492"/>
    </row>
    <row r="26" spans="1:47" ht="5.25" customHeight="1">
      <c r="B26" s="50"/>
      <c r="C26" s="51"/>
      <c r="D26" s="51"/>
      <c r="E26" s="51"/>
      <c r="F26" s="51"/>
      <c r="G26" s="51"/>
      <c r="H26" s="51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2"/>
      <c r="U26" s="52"/>
      <c r="V26" s="52"/>
      <c r="W26" s="52"/>
      <c r="X26" s="52"/>
      <c r="Y26" s="52"/>
      <c r="Z26" s="52"/>
      <c r="AA26" s="71"/>
      <c r="AB26" s="71"/>
      <c r="AC26" s="71"/>
      <c r="AD26" s="71"/>
    </row>
    <row r="27" spans="1:47" ht="6" customHeight="1">
      <c r="A27" s="108"/>
      <c r="B27" s="108"/>
      <c r="C27" s="109"/>
      <c r="D27" s="109"/>
      <c r="E27" s="109"/>
      <c r="F27" s="109"/>
      <c r="G27" s="109"/>
      <c r="H27" s="109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10"/>
      <c r="U27" s="110"/>
      <c r="V27" s="110"/>
      <c r="W27" s="110"/>
      <c r="X27" s="110"/>
      <c r="Y27" s="110"/>
      <c r="Z27" s="110"/>
    </row>
    <row r="28" spans="1:47" ht="10.5" customHeight="1"/>
    <row r="29" spans="1:47" ht="9" customHeight="1">
      <c r="AU29" s="164"/>
    </row>
    <row r="30" spans="1:47" ht="14.25" customHeight="1"/>
    <row r="31" spans="1:47" ht="9" customHeight="1"/>
    <row r="33" ht="9" customHeight="1"/>
  </sheetData>
  <sheetProtection sheet="1" objects="1" scenarios="1" selectLockedCells="1"/>
  <customSheetViews>
    <customSheetView guid="{EE55D7A5-38E5-46DE-83B7-91C476903468}" showGridLines="0" showRuler="0">
      <selection activeCell="AI24" sqref="AI24"/>
      <pageMargins left="0.31496062992125984" right="0.19685039370078741" top="0.59055118110236227" bottom="0.59055118110236227" header="0.35433070866141736" footer="0.19685039370078741"/>
      <printOptions horizontalCentered="1"/>
      <pageSetup paperSize="9" scale="90" orientation="portrait" horizontalDpi="300" verticalDpi="300" r:id="rId1"/>
      <headerFooter alignWithMargins="0">
        <oddFooter>&amp;C&amp;9&amp;P/18</oddFooter>
      </headerFooter>
    </customSheetView>
  </customSheetViews>
  <mergeCells count="49">
    <mergeCell ref="K5:Y5"/>
    <mergeCell ref="K6:Y6"/>
    <mergeCell ref="B23:Z25"/>
    <mergeCell ref="K7:Y7"/>
    <mergeCell ref="C8:H8"/>
    <mergeCell ref="I8:J8"/>
    <mergeCell ref="K8:Y8"/>
    <mergeCell ref="K9:Y9"/>
    <mergeCell ref="K16:Y16"/>
    <mergeCell ref="K17:Y17"/>
    <mergeCell ref="I19:J19"/>
    <mergeCell ref="K10:Y10"/>
    <mergeCell ref="K11:Y11"/>
    <mergeCell ref="K12:Y12"/>
    <mergeCell ref="K13:Y13"/>
    <mergeCell ref="K19:Y19"/>
    <mergeCell ref="K18:Y18"/>
    <mergeCell ref="I16:J16"/>
    <mergeCell ref="I17:J17"/>
    <mergeCell ref="I18:J18"/>
    <mergeCell ref="K14:Y14"/>
    <mergeCell ref="K15:Y15"/>
    <mergeCell ref="C19:H19"/>
    <mergeCell ref="K4:Y4"/>
    <mergeCell ref="I9:J9"/>
    <mergeCell ref="I10:J10"/>
    <mergeCell ref="I11:J11"/>
    <mergeCell ref="I12:J12"/>
    <mergeCell ref="I13:J13"/>
    <mergeCell ref="I14:J14"/>
    <mergeCell ref="I15:J15"/>
    <mergeCell ref="C13:H13"/>
    <mergeCell ref="C4:H4"/>
    <mergeCell ref="I4:J4"/>
    <mergeCell ref="C9:H9"/>
    <mergeCell ref="C10:H10"/>
    <mergeCell ref="C5:H5"/>
    <mergeCell ref="I5:J5"/>
    <mergeCell ref="C7:H7"/>
    <mergeCell ref="I7:J7"/>
    <mergeCell ref="C6:H6"/>
    <mergeCell ref="I6:J6"/>
    <mergeCell ref="C18:H18"/>
    <mergeCell ref="C11:H11"/>
    <mergeCell ref="C12:H12"/>
    <mergeCell ref="C16:H16"/>
    <mergeCell ref="C17:H17"/>
    <mergeCell ref="C14:H14"/>
    <mergeCell ref="C15:H15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79" fitToHeight="0" orientation="portrait" horizontalDpi="300" verticalDpi="300" r:id="rId2"/>
  <headerFooter alignWithMargins="0">
    <oddFooter>&amp;C&amp;9&amp;P/&amp;N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34"/>
  <sheetViews>
    <sheetView showGridLines="0" showZeros="0" zoomScaleNormal="100" zoomScaleSheetLayoutView="100" workbookViewId="0">
      <selection activeCell="H5" sqref="H5"/>
    </sheetView>
  </sheetViews>
  <sheetFormatPr defaultRowHeight="12"/>
  <cols>
    <col min="1" max="1" width="2.625" style="150" customWidth="1"/>
    <col min="2" max="2" width="28.5" style="153" customWidth="1"/>
    <col min="3" max="4" width="8.875" style="174" customWidth="1"/>
    <col min="5" max="7" width="8.875" style="151" customWidth="1"/>
    <col min="8" max="8" width="45.125" style="192" customWidth="1"/>
    <col min="9" max="9" width="7.5" style="192" bestFit="1" customWidth="1"/>
    <col min="10" max="10" width="1.625" style="151" customWidth="1"/>
    <col min="11" max="11" width="1.25" style="151" customWidth="1"/>
    <col min="12" max="13" width="3.625" style="151" customWidth="1"/>
    <col min="14" max="16384" width="9" style="151"/>
  </cols>
  <sheetData>
    <row r="1" spans="1:13" ht="13.5">
      <c r="A1" s="104" t="s">
        <v>161</v>
      </c>
      <c r="B1" s="155"/>
      <c r="C1" s="172"/>
      <c r="D1" s="172"/>
      <c r="E1" s="104"/>
      <c r="F1" s="104"/>
      <c r="G1" s="104"/>
      <c r="H1" s="190"/>
      <c r="I1" s="190"/>
      <c r="J1" s="193"/>
    </row>
    <row r="2" spans="1:13">
      <c r="A2" s="154"/>
      <c r="B2" s="156"/>
      <c r="C2" s="173"/>
      <c r="D2" s="173"/>
      <c r="E2" s="154"/>
      <c r="F2" s="154"/>
      <c r="G2" s="154"/>
      <c r="H2" s="191"/>
      <c r="I2" s="191"/>
    </row>
    <row r="3" spans="1:13">
      <c r="A3" s="499" t="s">
        <v>122</v>
      </c>
      <c r="B3" s="500"/>
      <c r="C3" s="196" t="s">
        <v>162</v>
      </c>
      <c r="D3" s="196" t="s">
        <v>163</v>
      </c>
      <c r="E3" s="197" t="s">
        <v>165</v>
      </c>
      <c r="F3" s="197" t="s">
        <v>164</v>
      </c>
      <c r="G3" s="197" t="s">
        <v>141</v>
      </c>
      <c r="H3" s="198" t="s">
        <v>121</v>
      </c>
      <c r="I3" s="205" t="s">
        <v>123</v>
      </c>
    </row>
    <row r="4" spans="1:13" ht="18" customHeight="1">
      <c r="A4" s="186" t="s">
        <v>127</v>
      </c>
      <c r="B4" s="176"/>
      <c r="C4" s="177"/>
      <c r="D4" s="177"/>
      <c r="E4" s="177"/>
      <c r="F4" s="177"/>
      <c r="G4" s="177"/>
      <c r="H4" s="176"/>
      <c r="I4" s="332"/>
      <c r="M4" s="305" t="s">
        <v>244</v>
      </c>
    </row>
    <row r="5" spans="1:13" ht="36" customHeight="1">
      <c r="A5" s="195"/>
      <c r="B5" s="199" t="s">
        <v>129</v>
      </c>
      <c r="C5" s="308">
        <f>運１!I7</f>
        <v>0</v>
      </c>
      <c r="D5" s="308">
        <f>運１!J7</f>
        <v>0</v>
      </c>
      <c r="E5" s="308">
        <f>運１!K7</f>
        <v>0</v>
      </c>
      <c r="F5" s="308">
        <f>運１!L7</f>
        <v>0</v>
      </c>
      <c r="G5" s="308">
        <f>運１!M7</f>
        <v>0</v>
      </c>
      <c r="H5" s="343"/>
      <c r="I5" s="344"/>
    </row>
    <row r="6" spans="1:13" ht="36" customHeight="1">
      <c r="A6" s="195"/>
      <c r="B6" s="200" t="s">
        <v>130</v>
      </c>
      <c r="C6" s="308">
        <f>運１!I8</f>
        <v>0</v>
      </c>
      <c r="D6" s="308">
        <f>運１!J8</f>
        <v>0</v>
      </c>
      <c r="E6" s="308">
        <f>運１!K8</f>
        <v>0</v>
      </c>
      <c r="F6" s="308">
        <f>運１!L8</f>
        <v>0</v>
      </c>
      <c r="G6" s="308">
        <f>運１!M8</f>
        <v>0</v>
      </c>
      <c r="H6" s="343"/>
      <c r="I6" s="344"/>
    </row>
    <row r="7" spans="1:13" ht="36" customHeight="1">
      <c r="A7" s="195"/>
      <c r="B7" s="200" t="s">
        <v>131</v>
      </c>
      <c r="C7" s="308">
        <f>運１!I9</f>
        <v>0</v>
      </c>
      <c r="D7" s="308">
        <f>運１!J9</f>
        <v>0</v>
      </c>
      <c r="E7" s="308">
        <f>運１!K9</f>
        <v>0</v>
      </c>
      <c r="F7" s="308">
        <f>運１!L9</f>
        <v>0</v>
      </c>
      <c r="G7" s="308">
        <f>運１!M9</f>
        <v>0</v>
      </c>
      <c r="H7" s="343"/>
      <c r="I7" s="344"/>
    </row>
    <row r="8" spans="1:13" ht="36" customHeight="1">
      <c r="A8" s="195"/>
      <c r="B8" s="200" t="s">
        <v>132</v>
      </c>
      <c r="C8" s="308">
        <f>運１!I10</f>
        <v>0</v>
      </c>
      <c r="D8" s="308">
        <f>運１!J10</f>
        <v>0</v>
      </c>
      <c r="E8" s="308">
        <f>運１!K10</f>
        <v>0</v>
      </c>
      <c r="F8" s="308">
        <f>運１!L10</f>
        <v>0</v>
      </c>
      <c r="G8" s="308">
        <f>運１!M10</f>
        <v>0</v>
      </c>
      <c r="H8" s="343"/>
      <c r="I8" s="344"/>
    </row>
    <row r="9" spans="1:13" ht="18" customHeight="1">
      <c r="A9" s="296"/>
      <c r="B9" s="295" t="s">
        <v>198</v>
      </c>
      <c r="C9" s="310">
        <f>SUM(C5:C8)</f>
        <v>0</v>
      </c>
      <c r="D9" s="311">
        <f t="shared" ref="D9:G9" si="0">SUM(D5:D8)</f>
        <v>0</v>
      </c>
      <c r="E9" s="311">
        <f t="shared" si="0"/>
        <v>0</v>
      </c>
      <c r="F9" s="311">
        <f t="shared" si="0"/>
        <v>0</v>
      </c>
      <c r="G9" s="312">
        <f t="shared" si="0"/>
        <v>0</v>
      </c>
      <c r="H9" s="294"/>
      <c r="I9" s="333"/>
    </row>
    <row r="10" spans="1:13" ht="18" customHeight="1">
      <c r="A10" s="202"/>
      <c r="B10" s="187"/>
      <c r="C10" s="188"/>
      <c r="D10" s="188"/>
      <c r="E10" s="189"/>
      <c r="F10" s="189"/>
      <c r="G10" s="189"/>
      <c r="I10" s="334"/>
    </row>
    <row r="11" spans="1:13">
      <c r="A11" s="499" t="s">
        <v>122</v>
      </c>
      <c r="B11" s="500"/>
      <c r="C11" s="196" t="s">
        <v>166</v>
      </c>
      <c r="D11" s="196" t="s">
        <v>167</v>
      </c>
      <c r="E11" s="197" t="s">
        <v>168</v>
      </c>
      <c r="F11" s="197" t="s">
        <v>169</v>
      </c>
      <c r="G11" s="197" t="s">
        <v>141</v>
      </c>
      <c r="H11" s="198" t="s">
        <v>121</v>
      </c>
      <c r="I11" s="335" t="s">
        <v>123</v>
      </c>
    </row>
    <row r="12" spans="1:13" ht="18" customHeight="1">
      <c r="A12" s="183" t="s">
        <v>125</v>
      </c>
      <c r="B12" s="201"/>
      <c r="C12" s="185"/>
      <c r="D12" s="185"/>
      <c r="E12" s="185"/>
      <c r="F12" s="185"/>
      <c r="G12" s="185"/>
      <c r="H12" s="184"/>
      <c r="I12" s="331"/>
    </row>
    <row r="13" spans="1:13" ht="36" customHeight="1">
      <c r="A13" s="313"/>
      <c r="B13" s="314" t="s">
        <v>134</v>
      </c>
      <c r="C13" s="308">
        <f>運１!I16</f>
        <v>0</v>
      </c>
      <c r="D13" s="308">
        <f>運１!J16</f>
        <v>0</v>
      </c>
      <c r="E13" s="308">
        <f>運１!K16</f>
        <v>0</v>
      </c>
      <c r="F13" s="308">
        <f>運１!L16</f>
        <v>0</v>
      </c>
      <c r="G13" s="308">
        <f>運１!M16</f>
        <v>0</v>
      </c>
      <c r="H13" s="343"/>
      <c r="I13" s="344"/>
    </row>
    <row r="14" spans="1:13" ht="36" customHeight="1">
      <c r="A14" s="313"/>
      <c r="B14" s="290" t="s">
        <v>135</v>
      </c>
      <c r="C14" s="308">
        <f>運１!I17</f>
        <v>0</v>
      </c>
      <c r="D14" s="308">
        <f>運１!J17</f>
        <v>0</v>
      </c>
      <c r="E14" s="308">
        <f>運１!K17</f>
        <v>0</v>
      </c>
      <c r="F14" s="308">
        <f>運１!L17</f>
        <v>0</v>
      </c>
      <c r="G14" s="308">
        <f>運１!M17</f>
        <v>0</v>
      </c>
      <c r="H14" s="343"/>
      <c r="I14" s="344"/>
    </row>
    <row r="15" spans="1:13" ht="36" customHeight="1">
      <c r="A15" s="313"/>
      <c r="B15" s="290" t="s">
        <v>136</v>
      </c>
      <c r="C15" s="308">
        <f>運１!I18</f>
        <v>0</v>
      </c>
      <c r="D15" s="308">
        <f>運１!J18</f>
        <v>0</v>
      </c>
      <c r="E15" s="308">
        <f>運１!K18</f>
        <v>0</v>
      </c>
      <c r="F15" s="308">
        <f>運１!L18</f>
        <v>0</v>
      </c>
      <c r="G15" s="308">
        <f>運１!M18</f>
        <v>0</v>
      </c>
      <c r="H15" s="343"/>
      <c r="I15" s="344"/>
    </row>
    <row r="16" spans="1:13" ht="36" customHeight="1">
      <c r="A16" s="313"/>
      <c r="B16" s="290" t="s">
        <v>137</v>
      </c>
      <c r="C16" s="308">
        <f>運１!I19</f>
        <v>0</v>
      </c>
      <c r="D16" s="308">
        <f>運１!J19</f>
        <v>0</v>
      </c>
      <c r="E16" s="308">
        <f>運１!K19</f>
        <v>0</v>
      </c>
      <c r="F16" s="308">
        <f>運１!L19</f>
        <v>0</v>
      </c>
      <c r="G16" s="308">
        <f>運１!M19</f>
        <v>0</v>
      </c>
      <c r="H16" s="343"/>
      <c r="I16" s="344"/>
    </row>
    <row r="17" spans="1:10" ht="36" customHeight="1">
      <c r="A17" s="313"/>
      <c r="B17" s="290" t="s">
        <v>131</v>
      </c>
      <c r="C17" s="308">
        <f>運１!I20</f>
        <v>0</v>
      </c>
      <c r="D17" s="308">
        <f>運１!J20</f>
        <v>0</v>
      </c>
      <c r="E17" s="308">
        <f>運１!K20</f>
        <v>0</v>
      </c>
      <c r="F17" s="308">
        <f>運１!L20</f>
        <v>0</v>
      </c>
      <c r="G17" s="308">
        <f>運１!M20</f>
        <v>0</v>
      </c>
      <c r="H17" s="343"/>
      <c r="I17" s="344"/>
    </row>
    <row r="18" spans="1:10" ht="36" customHeight="1">
      <c r="A18" s="315"/>
      <c r="B18" s="290" t="s">
        <v>138</v>
      </c>
      <c r="C18" s="308">
        <f>運１!I21</f>
        <v>0</v>
      </c>
      <c r="D18" s="308">
        <f>運１!J21</f>
        <v>0</v>
      </c>
      <c r="E18" s="308">
        <f>運１!K21</f>
        <v>0</v>
      </c>
      <c r="F18" s="308">
        <f>運１!L21</f>
        <v>0</v>
      </c>
      <c r="G18" s="308">
        <f>運１!M21</f>
        <v>0</v>
      </c>
      <c r="H18" s="343"/>
      <c r="I18" s="344"/>
    </row>
    <row r="19" spans="1:10" ht="18" customHeight="1">
      <c r="A19" s="316" t="s">
        <v>126</v>
      </c>
      <c r="B19" s="293"/>
      <c r="C19" s="289"/>
      <c r="D19" s="289"/>
      <c r="E19" s="289"/>
      <c r="F19" s="289"/>
      <c r="G19" s="289"/>
      <c r="H19" s="176"/>
      <c r="I19" s="332"/>
    </row>
    <row r="20" spans="1:10" ht="36" customHeight="1">
      <c r="A20" s="313"/>
      <c r="B20" s="314" t="s">
        <v>140</v>
      </c>
      <c r="C20" s="308">
        <f>運１!I34</f>
        <v>0</v>
      </c>
      <c r="D20" s="308">
        <f>運１!J34</f>
        <v>0</v>
      </c>
      <c r="E20" s="308">
        <f>運１!K34</f>
        <v>0</v>
      </c>
      <c r="F20" s="308">
        <f>運１!L34</f>
        <v>0</v>
      </c>
      <c r="G20" s="308">
        <f>運１!M34</f>
        <v>0</v>
      </c>
      <c r="H20" s="343"/>
      <c r="I20" s="344"/>
    </row>
    <row r="21" spans="1:10" ht="36" customHeight="1">
      <c r="A21" s="315"/>
      <c r="B21" s="290" t="s">
        <v>132</v>
      </c>
      <c r="C21" s="308">
        <f>運１!I35</f>
        <v>0</v>
      </c>
      <c r="D21" s="308">
        <f>運１!J35</f>
        <v>0</v>
      </c>
      <c r="E21" s="308">
        <f>運１!K35</f>
        <v>0</v>
      </c>
      <c r="F21" s="308">
        <f>運１!L35</f>
        <v>0</v>
      </c>
      <c r="G21" s="308">
        <f>運１!M35</f>
        <v>0</v>
      </c>
      <c r="H21" s="343"/>
      <c r="I21" s="344"/>
    </row>
    <row r="22" spans="1:10" ht="18" customHeight="1">
      <c r="A22" s="317" t="s">
        <v>128</v>
      </c>
      <c r="B22" s="291"/>
      <c r="C22" s="292"/>
      <c r="D22" s="292"/>
      <c r="E22" s="292"/>
      <c r="F22" s="292"/>
      <c r="G22" s="292"/>
      <c r="H22" s="184"/>
      <c r="I22" s="331"/>
    </row>
    <row r="23" spans="1:10" ht="36" customHeight="1">
      <c r="A23" s="313"/>
      <c r="B23" s="314">
        <f>運１!C34</f>
        <v>0</v>
      </c>
      <c r="C23" s="308">
        <f>運１!I34</f>
        <v>0</v>
      </c>
      <c r="D23" s="308">
        <f>運１!J34</f>
        <v>0</v>
      </c>
      <c r="E23" s="308">
        <f>運１!K34</f>
        <v>0</v>
      </c>
      <c r="F23" s="308">
        <f>運１!L34</f>
        <v>0</v>
      </c>
      <c r="G23" s="308">
        <f>運１!M34</f>
        <v>0</v>
      </c>
      <c r="H23" s="343"/>
      <c r="I23" s="344"/>
    </row>
    <row r="24" spans="1:10" ht="36" customHeight="1">
      <c r="A24" s="315"/>
      <c r="B24" s="314">
        <f>運１!C35</f>
        <v>0</v>
      </c>
      <c r="C24" s="308">
        <f>運１!I35</f>
        <v>0</v>
      </c>
      <c r="D24" s="308">
        <f>運１!J35</f>
        <v>0</v>
      </c>
      <c r="E24" s="308">
        <f>運１!K35</f>
        <v>0</v>
      </c>
      <c r="F24" s="308">
        <f>運１!L35</f>
        <v>0</v>
      </c>
      <c r="G24" s="308">
        <f>運１!M35</f>
        <v>0</v>
      </c>
      <c r="H24" s="343"/>
      <c r="I24" s="344"/>
    </row>
    <row r="25" spans="1:10" ht="18" customHeight="1">
      <c r="A25" s="590" t="s">
        <v>197</v>
      </c>
      <c r="B25" s="591"/>
      <c r="C25" s="310">
        <f>SUM(C13:C24)</f>
        <v>0</v>
      </c>
      <c r="D25" s="311">
        <f t="shared" ref="D25:G25" si="1">SUM(D13:D24)</f>
        <v>0</v>
      </c>
      <c r="E25" s="311">
        <f t="shared" si="1"/>
        <v>0</v>
      </c>
      <c r="F25" s="311">
        <f t="shared" si="1"/>
        <v>0</v>
      </c>
      <c r="G25" s="312">
        <f t="shared" si="1"/>
        <v>0</v>
      </c>
      <c r="H25" s="294"/>
      <c r="I25" s="333"/>
    </row>
    <row r="26" spans="1:10" ht="18" customHeight="1">
      <c r="A26" s="202"/>
      <c r="C26" s="178"/>
      <c r="D26" s="179"/>
      <c r="E26" s="180"/>
      <c r="F26" s="181"/>
      <c r="G26" s="182"/>
    </row>
    <row r="27" spans="1:10" ht="13.5">
      <c r="A27" s="108"/>
      <c r="B27" s="108"/>
      <c r="C27" s="175"/>
      <c r="D27" s="175"/>
      <c r="E27" s="109"/>
      <c r="F27" s="109"/>
      <c r="G27" s="109"/>
      <c r="H27" s="193"/>
      <c r="I27" s="193"/>
      <c r="J27" s="193"/>
    </row>
    <row r="30" spans="1:10">
      <c r="B30" s="151"/>
      <c r="H30" s="194"/>
      <c r="I30" s="194"/>
    </row>
    <row r="31" spans="1:10">
      <c r="B31" s="151"/>
      <c r="H31" s="194"/>
      <c r="I31" s="194"/>
    </row>
    <row r="32" spans="1:10">
      <c r="B32" s="151"/>
      <c r="H32" s="194"/>
      <c r="I32" s="194"/>
    </row>
    <row r="33" spans="2:9">
      <c r="B33" s="151"/>
      <c r="H33" s="194"/>
      <c r="I33" s="194"/>
    </row>
    <row r="34" spans="2:9">
      <c r="B34" s="151"/>
      <c r="H34" s="194"/>
      <c r="I34" s="194"/>
    </row>
  </sheetData>
  <sheetProtection sheet="1" objects="1" scenarios="1" selectLockedCells="1"/>
  <mergeCells count="3">
    <mergeCell ref="A3:B3"/>
    <mergeCell ref="A11:B11"/>
    <mergeCell ref="A25:B25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68" fitToHeight="0" orientation="portrait" horizontalDpi="300" verticalDpi="300" r:id="rId1"/>
  <headerFooter alignWithMargins="0">
    <oddFooter>&amp;C&amp;9&amp;P/&amp;N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4" name="Check Box 1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5" name="Check Box 2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7" r:id="rId6" name="Check Box 3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8" r:id="rId7" name="Check Box 4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9" r:id="rId8" name="Check Box 5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0" r:id="rId9" name="Check Box 6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1" r:id="rId10" name="Check Box 7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2" r:id="rId11" name="Check Box 8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3" r:id="rId12" name="Check Box 9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4" r:id="rId13" name="Check Box 10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5" r:id="rId14" name="Check Box 11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6" r:id="rId15" name="Check Box 12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7" r:id="rId16" name="Check Box 13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8" r:id="rId17" name="Check Box 14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9" r:id="rId18" name="Check Box 15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0" r:id="rId19" name="Check Box 16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1" r:id="rId20" name="Check Box 17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2" r:id="rId21" name="Check Box 18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3" r:id="rId22" name="Check Box 19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4" r:id="rId23" name="Check Box 20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5" r:id="rId24" name="Check Box 21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6" r:id="rId25" name="Check Box 22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7" r:id="rId26" name="Check Box 23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8" r:id="rId27" name="Check Box 24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9" r:id="rId28" name="Check Box 25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0" r:id="rId29" name="Check Box 26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4</xdr:row>
                    <xdr:rowOff>66675</xdr:rowOff>
                  </from>
                  <to>
                    <xdr:col>8</xdr:col>
                    <xdr:colOff>504825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1" r:id="rId30" name="Check Box 27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5</xdr:row>
                    <xdr:rowOff>66675</xdr:rowOff>
                  </from>
                  <to>
                    <xdr:col>8</xdr:col>
                    <xdr:colOff>504825</xdr:colOff>
                    <xdr:row>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2" r:id="rId31" name="Check Box 28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6</xdr:row>
                    <xdr:rowOff>66675</xdr:rowOff>
                  </from>
                  <to>
                    <xdr:col>8</xdr:col>
                    <xdr:colOff>504825</xdr:colOff>
                    <xdr:row>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3" r:id="rId32" name="Check Box 29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7</xdr:row>
                    <xdr:rowOff>66675</xdr:rowOff>
                  </from>
                  <to>
                    <xdr:col>8</xdr:col>
                    <xdr:colOff>504825</xdr:colOff>
                    <xdr:row>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4" r:id="rId33" name="Check Box 30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12</xdr:row>
                    <xdr:rowOff>66675</xdr:rowOff>
                  </from>
                  <to>
                    <xdr:col>8</xdr:col>
                    <xdr:colOff>504825</xdr:colOff>
                    <xdr:row>12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5" r:id="rId34" name="Check Box 31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13</xdr:row>
                    <xdr:rowOff>66675</xdr:rowOff>
                  </from>
                  <to>
                    <xdr:col>8</xdr:col>
                    <xdr:colOff>504825</xdr:colOff>
                    <xdr:row>13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6" r:id="rId35" name="Check Box 32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14</xdr:row>
                    <xdr:rowOff>66675</xdr:rowOff>
                  </from>
                  <to>
                    <xdr:col>8</xdr:col>
                    <xdr:colOff>504825</xdr:colOff>
                    <xdr:row>14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7" r:id="rId36" name="Check Box 33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15</xdr:row>
                    <xdr:rowOff>66675</xdr:rowOff>
                  </from>
                  <to>
                    <xdr:col>8</xdr:col>
                    <xdr:colOff>504825</xdr:colOff>
                    <xdr:row>15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8" r:id="rId37" name="Check Box 34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16</xdr:row>
                    <xdr:rowOff>66675</xdr:rowOff>
                  </from>
                  <to>
                    <xdr:col>8</xdr:col>
                    <xdr:colOff>504825</xdr:colOff>
                    <xdr:row>16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9" r:id="rId38" name="Check Box 35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17</xdr:row>
                    <xdr:rowOff>66675</xdr:rowOff>
                  </from>
                  <to>
                    <xdr:col>8</xdr:col>
                    <xdr:colOff>504825</xdr:colOff>
                    <xdr:row>17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0" r:id="rId39" name="Check Box 36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19</xdr:row>
                    <xdr:rowOff>66675</xdr:rowOff>
                  </from>
                  <to>
                    <xdr:col>8</xdr:col>
                    <xdr:colOff>504825</xdr:colOff>
                    <xdr:row>19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1" r:id="rId40" name="Check Box 37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20</xdr:row>
                    <xdr:rowOff>66675</xdr:rowOff>
                  </from>
                  <to>
                    <xdr:col>8</xdr:col>
                    <xdr:colOff>504825</xdr:colOff>
                    <xdr:row>20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2" r:id="rId41" name="Check Box 38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22</xdr:row>
                    <xdr:rowOff>66675</xdr:rowOff>
                  </from>
                  <to>
                    <xdr:col>8</xdr:col>
                    <xdr:colOff>504825</xdr:colOff>
                    <xdr:row>22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3" r:id="rId42" name="Check Box 39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23</xdr:row>
                    <xdr:rowOff>66675</xdr:rowOff>
                  </from>
                  <to>
                    <xdr:col>8</xdr:col>
                    <xdr:colOff>504825</xdr:colOff>
                    <xdr:row>23</xdr:row>
                    <xdr:rowOff>400050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U57"/>
  <sheetViews>
    <sheetView showGridLines="0" showZeros="0" zoomScaleNormal="100" zoomScaleSheetLayoutView="100" workbookViewId="0">
      <selection activeCell="X1" sqref="X1:AA1"/>
    </sheetView>
  </sheetViews>
  <sheetFormatPr defaultColWidth="3.625" defaultRowHeight="13.5"/>
  <cols>
    <col min="1" max="27" width="3.75" customWidth="1"/>
    <col min="28" max="28" width="2.375" customWidth="1"/>
  </cols>
  <sheetData>
    <row r="1" spans="1:30" ht="24" customHeight="1">
      <c r="V1" s="7"/>
      <c r="W1" s="168" t="s">
        <v>4</v>
      </c>
      <c r="X1" s="367" t="s">
        <v>202</v>
      </c>
      <c r="Y1" s="368"/>
      <c r="Z1" s="368"/>
      <c r="AA1" s="368"/>
    </row>
    <row r="2" spans="1:30" ht="6" customHeight="1">
      <c r="V2" s="7"/>
      <c r="W2" s="8"/>
      <c r="X2" s="9"/>
      <c r="Y2" s="9"/>
      <c r="Z2" s="9"/>
      <c r="AA2" s="9"/>
    </row>
    <row r="3" spans="1:30" ht="24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T3" s="166" t="s">
        <v>17</v>
      </c>
      <c r="U3" s="378" t="s">
        <v>203</v>
      </c>
      <c r="V3" s="379"/>
      <c r="W3" s="167" t="s">
        <v>18</v>
      </c>
      <c r="X3" s="336" t="s">
        <v>204</v>
      </c>
      <c r="Y3" s="167" t="s">
        <v>19</v>
      </c>
      <c r="Z3" s="336" t="s">
        <v>204</v>
      </c>
      <c r="AA3" s="167" t="s">
        <v>20</v>
      </c>
      <c r="AD3" s="304" t="s">
        <v>255</v>
      </c>
    </row>
    <row r="4" spans="1:30" ht="15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0"/>
      <c r="T4" s="7"/>
      <c r="U4" s="7"/>
      <c r="V4" s="7"/>
      <c r="W4" s="11"/>
      <c r="X4" s="11"/>
      <c r="Y4" s="11"/>
      <c r="Z4" s="11"/>
      <c r="AA4" s="11"/>
    </row>
    <row r="5" spans="1:30" ht="28.5">
      <c r="A5" s="373" t="s">
        <v>21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</row>
    <row r="6" spans="1:30" ht="18" customHeight="1">
      <c r="A6" s="2"/>
      <c r="B6" s="2"/>
      <c r="C6" s="2"/>
      <c r="D6" s="2"/>
      <c r="E6" s="2"/>
      <c r="F6" s="2"/>
      <c r="H6" s="3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30" ht="18" customHeight="1">
      <c r="A7" s="2"/>
      <c r="B7" s="404" t="s">
        <v>120</v>
      </c>
      <c r="C7" s="404"/>
      <c r="D7" s="404"/>
      <c r="E7" s="404"/>
      <c r="F7" s="404"/>
      <c r="G7" s="404"/>
      <c r="H7" s="404"/>
      <c r="I7" s="404"/>
      <c r="J7" s="13"/>
      <c r="K7" s="13"/>
      <c r="L7" s="13"/>
      <c r="M7" s="13"/>
      <c r="N7" s="1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30" ht="11.25" customHeight="1">
      <c r="A8" s="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0" s="217" customFormat="1" ht="18" customHeight="1">
      <c r="A9" s="14"/>
      <c r="B9" s="14"/>
      <c r="C9" s="15"/>
      <c r="D9" s="15"/>
      <c r="F9" s="17"/>
      <c r="G9" s="17"/>
      <c r="H9" s="17"/>
      <c r="I9" s="218"/>
      <c r="J9" s="218"/>
      <c r="K9" s="218"/>
      <c r="L9" s="218"/>
      <c r="M9" s="218"/>
      <c r="N9" s="218"/>
      <c r="P9" s="218"/>
      <c r="Q9" s="169" t="s">
        <v>5</v>
      </c>
      <c r="R9" s="370" t="s">
        <v>206</v>
      </c>
      <c r="S9" s="370"/>
      <c r="T9" s="370"/>
      <c r="U9" s="370"/>
      <c r="V9" s="370"/>
      <c r="W9" s="370"/>
      <c r="X9" s="370"/>
      <c r="Y9" s="370"/>
      <c r="Z9" s="370"/>
      <c r="AA9" s="370"/>
    </row>
    <row r="10" spans="1:30" s="217" customFormat="1" ht="18" customHeight="1">
      <c r="A10" s="14"/>
      <c r="B10" s="14"/>
      <c r="C10" s="15"/>
      <c r="D10" s="15"/>
      <c r="F10" s="17"/>
      <c r="G10" s="17"/>
      <c r="H10" s="17"/>
      <c r="I10" s="218"/>
      <c r="J10" s="218"/>
      <c r="K10" s="218"/>
      <c r="L10" s="218"/>
      <c r="M10" s="218"/>
      <c r="N10" s="218"/>
      <c r="P10" s="218"/>
      <c r="Q10" s="19"/>
      <c r="S10" s="170" t="s">
        <v>22</v>
      </c>
      <c r="T10" s="370" t="s">
        <v>207</v>
      </c>
      <c r="U10" s="370"/>
      <c r="V10" s="370"/>
      <c r="W10" s="370"/>
      <c r="X10" s="370"/>
      <c r="Y10" s="370"/>
      <c r="Z10" s="370"/>
      <c r="AA10" s="370"/>
    </row>
    <row r="11" spans="1:30" s="217" customFormat="1" ht="18" customHeight="1">
      <c r="A11" s="14"/>
      <c r="B11" s="14"/>
      <c r="C11" s="15"/>
      <c r="D11" s="15"/>
      <c r="F11" s="17"/>
      <c r="G11" s="17"/>
      <c r="H11" s="17"/>
      <c r="I11" s="218"/>
      <c r="J11" s="218"/>
      <c r="K11" s="218"/>
      <c r="L11" s="218"/>
      <c r="M11" s="218"/>
      <c r="N11" s="218"/>
      <c r="P11" s="218"/>
      <c r="R11" s="218"/>
      <c r="T11" s="169" t="s">
        <v>117</v>
      </c>
      <c r="U11" s="370" t="s">
        <v>205</v>
      </c>
      <c r="V11" s="370"/>
      <c r="W11" s="370"/>
      <c r="X11" s="370"/>
      <c r="Y11" s="370"/>
      <c r="Z11" s="370"/>
      <c r="AA11" s="370"/>
    </row>
    <row r="12" spans="1:30" s="217" customFormat="1" ht="18" customHeight="1">
      <c r="A12" s="14"/>
      <c r="B12" s="14"/>
      <c r="C12" s="15"/>
      <c r="D12" s="15"/>
      <c r="E12" s="14"/>
      <c r="F12" s="14"/>
      <c r="G12" s="14"/>
      <c r="H12" s="14"/>
      <c r="I12" s="218"/>
      <c r="J12" s="218"/>
      <c r="K12" s="218"/>
      <c r="L12" s="218"/>
      <c r="M12" s="218"/>
      <c r="N12" s="218"/>
      <c r="P12" s="218"/>
      <c r="R12" s="218"/>
      <c r="T12" s="170" t="s">
        <v>118</v>
      </c>
      <c r="U12" s="370" t="s">
        <v>205</v>
      </c>
      <c r="V12" s="370"/>
      <c r="W12" s="370"/>
      <c r="X12" s="370"/>
      <c r="Y12" s="370"/>
      <c r="Z12" s="370"/>
      <c r="AA12" s="370"/>
    </row>
    <row r="13" spans="1:30" s="217" customFormat="1" ht="21.75" customHeight="1">
      <c r="A13" s="14"/>
      <c r="B13" s="14"/>
      <c r="C13" s="15"/>
      <c r="D13" s="15"/>
      <c r="E13" s="14"/>
      <c r="F13" s="14"/>
      <c r="G13" s="14"/>
      <c r="H13" s="14"/>
      <c r="I13" s="218"/>
      <c r="J13" s="218"/>
      <c r="K13" s="218"/>
      <c r="L13" s="218"/>
      <c r="M13" s="218"/>
      <c r="N13" s="218"/>
      <c r="O13" s="218"/>
      <c r="Q13" s="218"/>
      <c r="R13" s="20"/>
      <c r="AA13" s="218"/>
    </row>
    <row r="14" spans="1:30" ht="18" customHeight="1">
      <c r="A14" s="2"/>
      <c r="B14" s="380" t="s">
        <v>170</v>
      </c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21"/>
    </row>
    <row r="15" spans="1:30" ht="27" customHeight="1">
      <c r="A15" s="2"/>
      <c r="B15" s="2"/>
      <c r="C15" s="1"/>
      <c r="D15" s="5" t="s">
        <v>26</v>
      </c>
      <c r="E15" s="2"/>
      <c r="F15" s="2"/>
      <c r="G15" s="2"/>
      <c r="H15" s="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30" ht="27" customHeight="1">
      <c r="A16" s="2"/>
      <c r="B16" s="405" t="s">
        <v>23</v>
      </c>
      <c r="C16" s="405"/>
      <c r="D16" s="369" t="s">
        <v>208</v>
      </c>
      <c r="E16" s="369"/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</row>
    <row r="17" spans="1:28" ht="21.75" customHeight="1">
      <c r="A17" s="2"/>
      <c r="B17" s="14"/>
      <c r="D17" s="14"/>
      <c r="E17" s="14"/>
      <c r="F17" s="14"/>
      <c r="G17" s="22"/>
      <c r="H17" s="14"/>
      <c r="I17" s="218"/>
      <c r="J17" s="218"/>
      <c r="K17" s="218"/>
      <c r="L17" s="218"/>
      <c r="M17" s="218"/>
      <c r="N17" s="218"/>
      <c r="O17" s="23"/>
      <c r="P17" s="23"/>
      <c r="Q17" s="23"/>
      <c r="R17" s="23"/>
      <c r="S17" s="7"/>
      <c r="T17" s="7"/>
      <c r="U17" s="7"/>
      <c r="V17" s="7"/>
      <c r="W17" s="7"/>
      <c r="X17" s="7"/>
      <c r="Y17" s="7"/>
      <c r="Z17" s="7"/>
      <c r="AA17" s="7"/>
    </row>
    <row r="18" spans="1:28" ht="30.75" customHeight="1" thickBot="1">
      <c r="A18" s="2"/>
      <c r="B18" s="2"/>
      <c r="C18" s="2"/>
      <c r="D18" s="171" t="s">
        <v>6</v>
      </c>
      <c r="E18" s="24"/>
      <c r="F18" s="6"/>
      <c r="G18" s="4"/>
      <c r="H18" s="25"/>
      <c r="I18" s="24"/>
      <c r="J18" s="377">
        <f>IF(COUNT(S44,S45)=0,"",S44+S45)</f>
        <v>291728831</v>
      </c>
      <c r="K18" s="377"/>
      <c r="L18" s="377"/>
      <c r="M18" s="377"/>
      <c r="N18" s="377"/>
      <c r="O18" s="377"/>
      <c r="P18" s="377"/>
      <c r="Q18" s="377"/>
      <c r="R18" s="377"/>
      <c r="S18" s="377"/>
      <c r="T18" s="7"/>
      <c r="U18" s="7"/>
      <c r="V18" s="7"/>
      <c r="W18" s="7"/>
      <c r="X18" s="7"/>
      <c r="Y18" s="7"/>
      <c r="Z18" s="7"/>
      <c r="AA18" s="7"/>
      <c r="AB18" s="7"/>
    </row>
    <row r="19" spans="1:28" ht="18" customHeight="1">
      <c r="A19" s="2"/>
      <c r="B19" s="2"/>
      <c r="C19" s="2"/>
      <c r="D19" s="209"/>
      <c r="E19" s="210"/>
      <c r="F19" s="27"/>
      <c r="G19" s="1"/>
      <c r="H19" s="9"/>
      <c r="I19" s="210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7"/>
      <c r="U19" s="7"/>
      <c r="V19" s="7"/>
      <c r="W19" s="7"/>
      <c r="X19" s="7"/>
      <c r="Y19" s="7"/>
      <c r="Z19" s="7"/>
      <c r="AA19" s="7"/>
      <c r="AB19" s="7"/>
    </row>
    <row r="20" spans="1:28" s="30" customFormat="1" ht="18" customHeight="1">
      <c r="A20" s="29"/>
      <c r="B20" s="29"/>
      <c r="C20" s="29"/>
      <c r="E20" s="374" t="s">
        <v>7</v>
      </c>
      <c r="F20" s="374"/>
      <c r="G20" s="374"/>
      <c r="H20" s="374"/>
      <c r="I20" s="31" t="s">
        <v>27</v>
      </c>
      <c r="L20" s="74" t="s">
        <v>33</v>
      </c>
      <c r="M20" s="381" t="s">
        <v>209</v>
      </c>
      <c r="N20" s="381"/>
      <c r="O20" s="381"/>
      <c r="P20" s="417" t="s">
        <v>28</v>
      </c>
      <c r="Q20" s="417"/>
      <c r="R20" s="32"/>
      <c r="S20" s="33"/>
      <c r="T20" s="34"/>
      <c r="U20" s="34"/>
      <c r="V20" s="34"/>
      <c r="W20" s="34"/>
      <c r="X20" s="34"/>
      <c r="Y20" s="34"/>
      <c r="Z20" s="34"/>
      <c r="AA20" s="34"/>
      <c r="AB20" s="34"/>
    </row>
    <row r="21" spans="1:28" s="30" customFormat="1" ht="18" customHeight="1">
      <c r="A21" s="29"/>
      <c r="B21" s="29"/>
      <c r="C21" s="29"/>
      <c r="E21" s="375" t="s">
        <v>24</v>
      </c>
      <c r="F21" s="375"/>
      <c r="G21" s="375"/>
      <c r="H21" s="375"/>
      <c r="I21" s="35" t="s">
        <v>27</v>
      </c>
      <c r="J21" s="36"/>
      <c r="K21" s="376" t="s">
        <v>210</v>
      </c>
      <c r="L21" s="376"/>
      <c r="M21" s="36" t="s">
        <v>18</v>
      </c>
      <c r="N21" s="337" t="s">
        <v>211</v>
      </c>
      <c r="O21" s="36" t="s">
        <v>19</v>
      </c>
      <c r="P21" s="337" t="s">
        <v>211</v>
      </c>
      <c r="Q21" s="36" t="s">
        <v>20</v>
      </c>
      <c r="R21" s="32"/>
      <c r="S21" s="37"/>
      <c r="T21" s="34"/>
      <c r="U21" s="34"/>
      <c r="V21" s="34"/>
      <c r="W21" s="34"/>
      <c r="X21" s="34"/>
      <c r="Y21" s="34"/>
      <c r="Z21" s="34"/>
      <c r="AA21" s="34"/>
      <c r="AB21" s="34"/>
    </row>
    <row r="22" spans="1:28" s="30" customFormat="1" ht="18" customHeight="1">
      <c r="A22" s="29"/>
      <c r="B22" s="29"/>
      <c r="C22" s="29"/>
      <c r="E22" s="375" t="s">
        <v>25</v>
      </c>
      <c r="F22" s="375"/>
      <c r="G22" s="375"/>
      <c r="H22" s="375"/>
      <c r="I22" s="35" t="s">
        <v>27</v>
      </c>
      <c r="J22" s="376" t="s">
        <v>212</v>
      </c>
      <c r="K22" s="376"/>
      <c r="L22" s="376"/>
      <c r="M22" s="376"/>
      <c r="N22" s="376"/>
      <c r="O22" s="376"/>
      <c r="P22" s="376"/>
      <c r="Q22" s="376"/>
      <c r="R22" s="32"/>
      <c r="S22" s="37"/>
      <c r="T22" s="34"/>
      <c r="U22" s="34"/>
      <c r="V22" s="34"/>
      <c r="W22" s="34"/>
      <c r="X22" s="34"/>
      <c r="Y22" s="34"/>
      <c r="Z22" s="34"/>
      <c r="AA22" s="34"/>
      <c r="AB22" s="34"/>
    </row>
    <row r="23" spans="1:28" ht="26.25" customHeight="1" thickBot="1">
      <c r="A23" s="2"/>
      <c r="B23" s="2"/>
      <c r="C23" s="1"/>
      <c r="D23" s="5"/>
      <c r="E23" s="2"/>
      <c r="F23" s="2"/>
      <c r="G23" s="2"/>
      <c r="H23" s="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8" s="38" customFormat="1" ht="24" customHeight="1">
      <c r="B24" s="506" t="s">
        <v>8</v>
      </c>
      <c r="C24" s="503"/>
      <c r="D24" s="503"/>
      <c r="E24" s="503"/>
      <c r="F24" s="503"/>
      <c r="G24" s="503"/>
      <c r="H24" s="503"/>
      <c r="I24" s="503"/>
      <c r="J24" s="503"/>
      <c r="K24" s="503"/>
      <c r="L24" s="503"/>
      <c r="M24" s="503"/>
      <c r="N24" s="503"/>
      <c r="O24" s="503"/>
      <c r="P24" s="503"/>
      <c r="Q24" s="503"/>
      <c r="R24" s="507"/>
      <c r="S24" s="502" t="s">
        <v>3</v>
      </c>
      <c r="T24" s="503"/>
      <c r="U24" s="507"/>
      <c r="V24" s="502" t="s">
        <v>1</v>
      </c>
      <c r="W24" s="503"/>
      <c r="X24" s="503"/>
      <c r="Y24" s="503"/>
      <c r="Z24" s="504"/>
      <c r="AA24" s="39"/>
    </row>
    <row r="25" spans="1:28" s="40" customFormat="1" ht="21.75" customHeight="1">
      <c r="B25" s="263"/>
      <c r="C25" s="76"/>
      <c r="D25" s="77"/>
      <c r="E25" s="78"/>
      <c r="F25" s="79"/>
      <c r="G25" s="79"/>
      <c r="H25" s="79"/>
      <c r="I25" s="80"/>
      <c r="J25" s="80"/>
      <c r="K25" s="80"/>
      <c r="L25" s="80"/>
      <c r="M25" s="80"/>
      <c r="N25" s="80"/>
      <c r="O25" s="80"/>
      <c r="P25" s="80"/>
      <c r="Q25" s="80"/>
      <c r="R25" s="79"/>
      <c r="S25" s="628"/>
      <c r="T25" s="629"/>
      <c r="U25" s="278"/>
      <c r="V25" s="630"/>
      <c r="W25" s="631"/>
      <c r="X25" s="631"/>
      <c r="Y25" s="631"/>
      <c r="Z25" s="632"/>
      <c r="AA25" s="39"/>
    </row>
    <row r="26" spans="1:28" s="40" customFormat="1" ht="21.75" customHeight="1">
      <c r="B26" s="264"/>
      <c r="C26" s="117" t="s">
        <v>14</v>
      </c>
      <c r="E26" s="83"/>
      <c r="F26" s="84"/>
      <c r="G26" s="84"/>
      <c r="H26" s="84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614"/>
      <c r="T26" s="615"/>
      <c r="U26" s="279"/>
      <c r="V26" s="618"/>
      <c r="W26" s="619"/>
      <c r="X26" s="619"/>
      <c r="Y26" s="619"/>
      <c r="Z26" s="620"/>
      <c r="AA26" s="39"/>
    </row>
    <row r="27" spans="1:28" s="40" customFormat="1" ht="21.75" customHeight="1" thickBot="1">
      <c r="B27" s="265"/>
      <c r="C27" s="82"/>
      <c r="D27" s="13"/>
      <c r="E27" s="87"/>
      <c r="F27" s="84"/>
      <c r="G27" s="84"/>
      <c r="H27" s="84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614"/>
      <c r="T27" s="615"/>
      <c r="U27" s="280"/>
      <c r="V27" s="597"/>
      <c r="W27" s="598"/>
      <c r="X27" s="598"/>
      <c r="Y27" s="598"/>
      <c r="Z27" s="599"/>
      <c r="AA27" s="39"/>
    </row>
    <row r="28" spans="1:28" s="40" customFormat="1" ht="21.75" customHeight="1" thickBot="1">
      <c r="B28" s="263"/>
      <c r="C28" s="82"/>
      <c r="D28" s="286" t="s">
        <v>191</v>
      </c>
      <c r="E28" s="83"/>
      <c r="F28" s="84"/>
      <c r="G28" s="84"/>
      <c r="H28" s="84"/>
      <c r="I28" s="84"/>
      <c r="J28" s="234" t="s">
        <v>179</v>
      </c>
      <c r="K28" s="621">
        <v>1.87</v>
      </c>
      <c r="L28" s="622"/>
      <c r="M28" s="236" t="s">
        <v>181</v>
      </c>
      <c r="O28" s="234"/>
      <c r="P28" s="274" t="s">
        <v>178</v>
      </c>
      <c r="Q28" s="349">
        <v>60</v>
      </c>
      <c r="R28" s="9" t="s">
        <v>180</v>
      </c>
      <c r="S28" s="392"/>
      <c r="T28" s="393"/>
      <c r="U28" s="393"/>
      <c r="V28" s="623"/>
      <c r="W28" s="624"/>
      <c r="X28" s="624"/>
      <c r="Y28" s="624"/>
      <c r="Z28" s="625"/>
      <c r="AA28" s="39"/>
    </row>
    <row r="29" spans="1:28" s="40" customFormat="1" ht="7.5" customHeight="1" thickBot="1">
      <c r="B29" s="263"/>
      <c r="C29" s="82"/>
      <c r="D29" s="286"/>
      <c r="E29" s="83"/>
      <c r="F29" s="84"/>
      <c r="G29" s="84"/>
      <c r="H29" s="84"/>
      <c r="I29" s="84"/>
      <c r="J29" s="235"/>
      <c r="K29" s="230"/>
      <c r="L29" s="229"/>
      <c r="M29" s="229"/>
      <c r="N29" s="231"/>
      <c r="O29" s="231"/>
      <c r="P29" s="85"/>
      <c r="Q29" s="85"/>
      <c r="R29" s="85"/>
      <c r="S29" s="281"/>
      <c r="T29" s="282"/>
      <c r="U29" s="279"/>
      <c r="V29" s="618"/>
      <c r="W29" s="619"/>
      <c r="X29" s="619"/>
      <c r="Y29" s="619"/>
      <c r="Z29" s="620"/>
      <c r="AA29" s="39"/>
    </row>
    <row r="30" spans="1:28" s="40" customFormat="1" ht="18.75" thickBot="1">
      <c r="B30" s="263"/>
      <c r="C30" s="82"/>
      <c r="D30" s="286"/>
      <c r="E30" s="84"/>
      <c r="F30" s="84"/>
      <c r="H30" s="84"/>
      <c r="I30" s="85"/>
      <c r="K30" s="85"/>
      <c r="L30" s="85"/>
      <c r="M30" s="274" t="s">
        <v>186</v>
      </c>
      <c r="N30" s="603">
        <f>IF('賃・保１,２'!E3=TRUE,'賃・保１,２'!I52*'賃貸借(購入)保守込み'!K28/100,"")</f>
        <v>1138904.8</v>
      </c>
      <c r="O30" s="604"/>
      <c r="P30" s="604"/>
      <c r="Q30" s="605"/>
      <c r="R30" s="9" t="s">
        <v>187</v>
      </c>
      <c r="S30" s="392" t="s">
        <v>38</v>
      </c>
      <c r="T30" s="393"/>
      <c r="U30" s="393"/>
      <c r="V30" s="594">
        <f>IF('賃・保１,２'!E3=TRUE,'賃・保１,２'!I52*K28/100*Q28,"")</f>
        <v>68334288</v>
      </c>
      <c r="W30" s="626"/>
      <c r="X30" s="626"/>
      <c r="Y30" s="626"/>
      <c r="Z30" s="627"/>
      <c r="AA30" s="39"/>
    </row>
    <row r="31" spans="1:28" s="40" customFormat="1" ht="9" customHeight="1" thickBot="1">
      <c r="B31" s="265"/>
      <c r="C31" s="82"/>
      <c r="D31" s="287"/>
      <c r="E31" s="87"/>
      <c r="F31" s="84"/>
      <c r="G31" s="84"/>
      <c r="H31" s="84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281"/>
      <c r="T31" s="282"/>
      <c r="U31" s="280"/>
      <c r="V31" s="597"/>
      <c r="W31" s="598"/>
      <c r="X31" s="598"/>
      <c r="Y31" s="598"/>
      <c r="Z31" s="599"/>
      <c r="AA31" s="39"/>
    </row>
    <row r="32" spans="1:28" s="40" customFormat="1" ht="18.75" customHeight="1" thickBot="1">
      <c r="B32" s="265"/>
      <c r="C32" s="82"/>
      <c r="D32" s="288"/>
      <c r="E32" s="87" t="s">
        <v>192</v>
      </c>
      <c r="F32" s="84"/>
      <c r="G32" s="84"/>
      <c r="H32" s="84"/>
      <c r="I32" s="85"/>
      <c r="K32" s="85"/>
      <c r="L32" s="85"/>
      <c r="M32" s="274" t="s">
        <v>196</v>
      </c>
      <c r="N32" s="603">
        <f>IF('賃・保１,２'!E3=TRUE,'賃・保１,２'!L52,"")</f>
        <v>917600</v>
      </c>
      <c r="O32" s="604"/>
      <c r="P32" s="604"/>
      <c r="Q32" s="605"/>
      <c r="R32" s="9" t="s">
        <v>187</v>
      </c>
      <c r="S32" s="392" t="s">
        <v>38</v>
      </c>
      <c r="T32" s="393"/>
      <c r="U32" s="393"/>
      <c r="V32" s="594">
        <f>IF('賃・保１,２'!E3=TRUE,N32*Q28,"")</f>
        <v>55056000</v>
      </c>
      <c r="W32" s="595"/>
      <c r="X32" s="595"/>
      <c r="Y32" s="595"/>
      <c r="Z32" s="596"/>
      <c r="AA32" s="39"/>
    </row>
    <row r="33" spans="1:27" s="40" customFormat="1" ht="9" customHeight="1" thickBot="1">
      <c r="B33" s="265"/>
      <c r="C33" s="82"/>
      <c r="D33" s="287"/>
      <c r="E33" s="87"/>
      <c r="F33" s="84"/>
      <c r="G33" s="84"/>
      <c r="H33" s="84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302"/>
      <c r="T33" s="303"/>
      <c r="U33" s="280"/>
      <c r="V33" s="597"/>
      <c r="W33" s="598"/>
      <c r="X33" s="598"/>
      <c r="Y33" s="598"/>
      <c r="Z33" s="599"/>
      <c r="AA33" s="39"/>
    </row>
    <row r="34" spans="1:27" s="40" customFormat="1" ht="18.75" customHeight="1" thickBot="1">
      <c r="B34" s="265"/>
      <c r="C34" s="82"/>
      <c r="D34" s="288"/>
      <c r="E34" s="87" t="s">
        <v>250</v>
      </c>
      <c r="F34" s="84"/>
      <c r="G34" s="84"/>
      <c r="H34" s="84"/>
      <c r="I34" s="85"/>
      <c r="J34" s="85"/>
      <c r="K34" s="85"/>
      <c r="L34" s="85"/>
      <c r="M34" s="274" t="s">
        <v>251</v>
      </c>
      <c r="N34" s="603">
        <f>IF('賃・保１,２'!E3=TRUE,賃・保３!Z16*'賃貸借(購入)保守込み'!K28/100,"")</f>
        <v>271150</v>
      </c>
      <c r="O34" s="604"/>
      <c r="P34" s="604"/>
      <c r="Q34" s="605"/>
      <c r="R34" s="9" t="s">
        <v>187</v>
      </c>
      <c r="S34" s="392" t="s">
        <v>38</v>
      </c>
      <c r="T34" s="393"/>
      <c r="U34" s="393"/>
      <c r="V34" s="594">
        <f>IF('賃・保１,２'!E3=TRUE,N34*Q28,"")</f>
        <v>16269000</v>
      </c>
      <c r="W34" s="595"/>
      <c r="X34" s="595"/>
      <c r="Y34" s="595"/>
      <c r="Z34" s="596"/>
      <c r="AA34" s="39"/>
    </row>
    <row r="35" spans="1:27" s="40" customFormat="1" ht="30" customHeight="1" thickBot="1">
      <c r="B35" s="265"/>
      <c r="C35" s="82"/>
      <c r="D35" s="287"/>
      <c r="E35" s="87"/>
      <c r="F35" s="84"/>
      <c r="G35" s="84"/>
      <c r="H35" s="84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281"/>
      <c r="T35" s="282"/>
      <c r="U35" s="280"/>
      <c r="V35" s="597"/>
      <c r="W35" s="598"/>
      <c r="X35" s="598"/>
      <c r="Y35" s="598"/>
      <c r="Z35" s="599"/>
      <c r="AA35" s="39"/>
    </row>
    <row r="36" spans="1:27" s="40" customFormat="1" ht="21.75" customHeight="1" thickBot="1">
      <c r="B36" s="273"/>
      <c r="C36" s="82"/>
      <c r="D36" s="286" t="s">
        <v>194</v>
      </c>
      <c r="E36" s="83" t="s">
        <v>193</v>
      </c>
      <c r="F36" s="84"/>
      <c r="G36" s="84"/>
      <c r="H36" s="84"/>
      <c r="I36" s="85"/>
      <c r="J36" s="85"/>
      <c r="K36" s="85"/>
      <c r="L36" s="85"/>
      <c r="M36" s="85"/>
      <c r="N36" s="85"/>
      <c r="O36" s="85"/>
      <c r="P36" s="274" t="s">
        <v>199</v>
      </c>
      <c r="Q36" s="349">
        <v>60</v>
      </c>
      <c r="R36" s="9" t="s">
        <v>180</v>
      </c>
      <c r="S36" s="392" t="s">
        <v>38</v>
      </c>
      <c r="T36" s="393"/>
      <c r="U36" s="393"/>
      <c r="V36" s="600">
        <f>IF('賃・保１,２'!G3=TRUE,'賃・保１,２'!I52,"")</f>
        <v>60904000</v>
      </c>
      <c r="W36" s="601"/>
      <c r="X36" s="601"/>
      <c r="Y36" s="601"/>
      <c r="Z36" s="602"/>
      <c r="AA36" s="39"/>
    </row>
    <row r="37" spans="1:27" s="40" customFormat="1" ht="9" customHeight="1" thickBot="1">
      <c r="B37" s="265"/>
      <c r="C37" s="82"/>
      <c r="D37" s="287"/>
      <c r="E37" s="87"/>
      <c r="F37" s="84"/>
      <c r="G37" s="84"/>
      <c r="H37" s="84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281"/>
      <c r="T37" s="282"/>
      <c r="U37" s="280"/>
      <c r="V37" s="597"/>
      <c r="W37" s="598"/>
      <c r="X37" s="598"/>
      <c r="Y37" s="598"/>
      <c r="Z37" s="599"/>
      <c r="AA37" s="39"/>
    </row>
    <row r="38" spans="1:27" s="40" customFormat="1" ht="18.75" customHeight="1" thickBot="1">
      <c r="B38" s="265"/>
      <c r="C38" s="90"/>
      <c r="D38" s="288"/>
      <c r="E38" s="87" t="s">
        <v>192</v>
      </c>
      <c r="F38" s="84"/>
      <c r="G38" s="84"/>
      <c r="H38" s="84"/>
      <c r="I38" s="85"/>
      <c r="K38" s="85"/>
      <c r="L38" s="85"/>
      <c r="M38" s="274" t="s">
        <v>196</v>
      </c>
      <c r="N38" s="603">
        <f>IF('賃・保１,２'!G3=TRUE,'賃・保１,２'!L52,"")</f>
        <v>917600</v>
      </c>
      <c r="O38" s="604"/>
      <c r="P38" s="604"/>
      <c r="Q38" s="605"/>
      <c r="R38" s="9" t="s">
        <v>187</v>
      </c>
      <c r="S38" s="392" t="s">
        <v>38</v>
      </c>
      <c r="T38" s="393"/>
      <c r="U38" s="393"/>
      <c r="V38" s="600">
        <f>IF('賃・保１,２'!G3=TRUE,N38*Q36,"")</f>
        <v>55056000</v>
      </c>
      <c r="W38" s="601"/>
      <c r="X38" s="601"/>
      <c r="Y38" s="601"/>
      <c r="Z38" s="602"/>
      <c r="AA38" s="39"/>
    </row>
    <row r="39" spans="1:27" s="40" customFormat="1" ht="9" customHeight="1">
      <c r="B39" s="265"/>
      <c r="C39" s="82"/>
      <c r="D39" s="287"/>
      <c r="E39" s="87"/>
      <c r="F39" s="84"/>
      <c r="G39" s="84"/>
      <c r="H39" s="84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616"/>
      <c r="T39" s="617"/>
      <c r="U39" s="280"/>
      <c r="V39" s="618"/>
      <c r="W39" s="619"/>
      <c r="X39" s="619"/>
      <c r="Y39" s="619"/>
      <c r="Z39" s="620"/>
      <c r="AA39" s="39"/>
    </row>
    <row r="40" spans="1:27" s="40" customFormat="1" ht="18.75" customHeight="1">
      <c r="B40" s="265"/>
      <c r="C40" s="82"/>
      <c r="D40" s="288"/>
      <c r="E40" s="87" t="s">
        <v>250</v>
      </c>
      <c r="F40" s="84"/>
      <c r="G40" s="84"/>
      <c r="H40" s="84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392" t="s">
        <v>38</v>
      </c>
      <c r="T40" s="393"/>
      <c r="U40" s="393"/>
      <c r="V40" s="594">
        <f>IF('賃・保１,２'!G3=TRUE,賃・保３!Z16,"")</f>
        <v>14500000</v>
      </c>
      <c r="W40" s="595"/>
      <c r="X40" s="595"/>
      <c r="Y40" s="595"/>
      <c r="Z40" s="596"/>
      <c r="AA40" s="39"/>
    </row>
    <row r="41" spans="1:27" s="40" customFormat="1" ht="30" customHeight="1">
      <c r="B41" s="263"/>
      <c r="C41" s="82"/>
      <c r="D41" s="87"/>
      <c r="E41" s="87"/>
      <c r="F41" s="84"/>
      <c r="G41" s="84"/>
      <c r="H41" s="284" t="s">
        <v>42</v>
      </c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616"/>
      <c r="T41" s="617"/>
      <c r="U41" s="280"/>
      <c r="V41" s="597"/>
      <c r="W41" s="598"/>
      <c r="X41" s="598"/>
      <c r="Y41" s="598"/>
      <c r="Z41" s="599"/>
      <c r="AA41" s="39"/>
    </row>
    <row r="42" spans="1:27" s="40" customFormat="1" ht="30" customHeight="1">
      <c r="B42" s="265"/>
      <c r="C42" s="90"/>
      <c r="E42" s="13"/>
      <c r="F42" s="91"/>
      <c r="G42" s="91"/>
      <c r="I42" s="92"/>
      <c r="J42" s="92"/>
      <c r="K42" s="92"/>
      <c r="L42" s="92"/>
      <c r="M42" s="92"/>
      <c r="N42" s="92"/>
      <c r="O42" s="92"/>
      <c r="P42" s="92"/>
      <c r="Q42" s="88" t="s">
        <v>9</v>
      </c>
      <c r="R42" s="92"/>
      <c r="S42" s="614"/>
      <c r="T42" s="615"/>
      <c r="U42" s="280"/>
      <c r="V42" s="267"/>
      <c r="W42" s="268"/>
      <c r="X42" s="268"/>
      <c r="Y42" s="268"/>
      <c r="Z42" s="252"/>
      <c r="AA42" s="39"/>
    </row>
    <row r="43" spans="1:27" s="40" customFormat="1" ht="21.75" customHeight="1" thickBot="1">
      <c r="B43" s="266"/>
      <c r="C43" s="96"/>
      <c r="D43" s="97"/>
      <c r="E43" s="97"/>
      <c r="F43" s="98"/>
      <c r="G43" s="98"/>
      <c r="H43" s="98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232"/>
      <c r="T43" s="233"/>
      <c r="U43" s="251"/>
      <c r="V43" s="270"/>
      <c r="W43" s="271"/>
      <c r="X43" s="271"/>
      <c r="Y43" s="271"/>
      <c r="Z43" s="272"/>
      <c r="AA43" s="39"/>
    </row>
    <row r="44" spans="1:27" s="40" customFormat="1" ht="24" customHeight="1">
      <c r="F44" s="124"/>
      <c r="I44" s="39"/>
      <c r="J44" s="39"/>
      <c r="K44" s="39"/>
      <c r="L44" s="39"/>
      <c r="M44" s="100"/>
      <c r="N44" s="101"/>
      <c r="O44" s="413" t="s">
        <v>35</v>
      </c>
      <c r="P44" s="414"/>
      <c r="Q44" s="414"/>
      <c r="R44" s="414"/>
      <c r="S44" s="608">
        <f>IF(COUNT(V25:V43)=0,"",SUM(V25:V43))</f>
        <v>270119288</v>
      </c>
      <c r="T44" s="609"/>
      <c r="U44" s="609"/>
      <c r="V44" s="609"/>
      <c r="W44" s="609"/>
      <c r="X44" s="609"/>
      <c r="Y44" s="609"/>
      <c r="Z44" s="610"/>
      <c r="AA44" s="39"/>
    </row>
    <row r="45" spans="1:27" s="40" customFormat="1" ht="24" customHeight="1" thickBot="1">
      <c r="D45" s="606"/>
      <c r="E45" s="607"/>
      <c r="F45" s="607"/>
      <c r="G45" s="607"/>
      <c r="I45" s="39"/>
      <c r="J45" s="39"/>
      <c r="K45" s="39"/>
      <c r="L45" s="39"/>
      <c r="M45" s="102"/>
      <c r="N45" s="103"/>
      <c r="O45" s="415" t="s">
        <v>36</v>
      </c>
      <c r="P45" s="416"/>
      <c r="Q45" s="416"/>
      <c r="R45" s="416"/>
      <c r="S45" s="611">
        <f>IF(COUNT(S44)=0,"",ROUNDDOWN(S44*0.08,0))</f>
        <v>21609543</v>
      </c>
      <c r="T45" s="612"/>
      <c r="U45" s="612"/>
      <c r="V45" s="612"/>
      <c r="W45" s="612"/>
      <c r="X45" s="612"/>
      <c r="Y45" s="612"/>
      <c r="Z45" s="613"/>
      <c r="AA45" s="39"/>
    </row>
    <row r="46" spans="1:27">
      <c r="A46" s="7"/>
      <c r="B46" s="7"/>
      <c r="C46" s="7"/>
      <c r="D46" s="592"/>
      <c r="E46" s="593"/>
      <c r="F46" s="593"/>
      <c r="G46" s="593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27">
      <c r="A47" s="7"/>
      <c r="B47" s="7"/>
      <c r="C47" s="7"/>
      <c r="D47" s="592"/>
      <c r="E47" s="593"/>
      <c r="F47" s="593"/>
      <c r="G47" s="593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27">
      <c r="A48" s="7"/>
      <c r="B48" s="7"/>
      <c r="C48" s="7"/>
      <c r="D48" s="592"/>
      <c r="E48" s="593"/>
      <c r="F48" s="593"/>
      <c r="G48" s="593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47">
      <c r="A49" s="7"/>
      <c r="B49" s="7"/>
      <c r="C49" s="7"/>
      <c r="D49" s="592"/>
      <c r="E49" s="593"/>
      <c r="F49" s="593"/>
      <c r="G49" s="593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47">
      <c r="A50" s="7"/>
      <c r="B50" s="7"/>
      <c r="C50" s="7"/>
      <c r="D50" s="592"/>
      <c r="E50" s="593"/>
      <c r="F50" s="593"/>
      <c r="G50" s="593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U50" s="163"/>
    </row>
    <row r="51" spans="1:4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4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spans="1:4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spans="1:47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spans="1:47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spans="1:47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spans="1:4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</sheetData>
  <sheetProtection sheet="1" objects="1" scenarios="1" selectLockedCells="1"/>
  <mergeCells count="67">
    <mergeCell ref="T10:AA10"/>
    <mergeCell ref="X1:AA1"/>
    <mergeCell ref="U3:V3"/>
    <mergeCell ref="A5:AA5"/>
    <mergeCell ref="B7:I7"/>
    <mergeCell ref="R9:AA9"/>
    <mergeCell ref="E22:H22"/>
    <mergeCell ref="J22:Q22"/>
    <mergeCell ref="U11:AA11"/>
    <mergeCell ref="U12:AA12"/>
    <mergeCell ref="B14:Z14"/>
    <mergeCell ref="B16:C16"/>
    <mergeCell ref="D16:X16"/>
    <mergeCell ref="J18:S18"/>
    <mergeCell ref="E20:H20"/>
    <mergeCell ref="M20:O20"/>
    <mergeCell ref="P20:Q20"/>
    <mergeCell ref="E21:H21"/>
    <mergeCell ref="K21:L21"/>
    <mergeCell ref="B24:R24"/>
    <mergeCell ref="V24:Z24"/>
    <mergeCell ref="S25:T25"/>
    <mergeCell ref="V25:Z25"/>
    <mergeCell ref="S26:T26"/>
    <mergeCell ref="V26:Z26"/>
    <mergeCell ref="S24:U24"/>
    <mergeCell ref="S27:T27"/>
    <mergeCell ref="V27:Z27"/>
    <mergeCell ref="V32:Z32"/>
    <mergeCell ref="K28:L28"/>
    <mergeCell ref="S28:U28"/>
    <mergeCell ref="V28:Z28"/>
    <mergeCell ref="V29:Z29"/>
    <mergeCell ref="V30:Z30"/>
    <mergeCell ref="V31:Z31"/>
    <mergeCell ref="S36:U36"/>
    <mergeCell ref="V36:Z36"/>
    <mergeCell ref="V37:Z37"/>
    <mergeCell ref="N30:Q30"/>
    <mergeCell ref="S42:T42"/>
    <mergeCell ref="S32:U32"/>
    <mergeCell ref="S39:T39"/>
    <mergeCell ref="N32:Q32"/>
    <mergeCell ref="S40:U40"/>
    <mergeCell ref="S41:T41"/>
    <mergeCell ref="S30:U30"/>
    <mergeCell ref="N38:Q38"/>
    <mergeCell ref="V33:Z33"/>
    <mergeCell ref="S38:U38"/>
    <mergeCell ref="V39:Z39"/>
    <mergeCell ref="V40:Z40"/>
    <mergeCell ref="D50:G50"/>
    <mergeCell ref="D49:G49"/>
    <mergeCell ref="S34:U34"/>
    <mergeCell ref="V34:Z34"/>
    <mergeCell ref="D48:G48"/>
    <mergeCell ref="V41:Z41"/>
    <mergeCell ref="V38:Z38"/>
    <mergeCell ref="N34:Q34"/>
    <mergeCell ref="D45:G45"/>
    <mergeCell ref="D46:G46"/>
    <mergeCell ref="D47:G47"/>
    <mergeCell ref="O44:R44"/>
    <mergeCell ref="S44:Z44"/>
    <mergeCell ref="O45:R45"/>
    <mergeCell ref="S45:Z45"/>
    <mergeCell ref="V35:Z35"/>
  </mergeCells>
  <phoneticPr fontId="2"/>
  <dataValidations disablePrompts="1" count="1">
    <dataValidation type="list" errorStyle="information" allowBlank="1" showInputMessage="1" showErrorMessage="1" sqref="U39 U37 U25:U27 U33 U35 U41:U43 U29 U31">
      <formula1>"式,ヶ月,　"</formula1>
    </dataValidation>
  </dataValidations>
  <printOptions horizontalCentered="1"/>
  <pageMargins left="0.59055118110236227" right="0.59055118110236227" top="0.59055118110236227" bottom="0.39370078740157483" header="0.35433070866141736" footer="0.19685039370078741"/>
  <pageSetup paperSize="9" scale="86" fitToHeight="0" orientation="portrait" horizontalDpi="300" verticalDpi="300" r:id="rId1"/>
  <headerFooter alignWithMargins="0">
    <oddFooter>&amp;C&amp;9&amp;P/&amp;N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E94"/>
  <sheetViews>
    <sheetView showGridLines="0" showZeros="0" zoomScaleNormal="100" zoomScaleSheetLayoutView="100" workbookViewId="0">
      <pane ySplit="4" topLeftCell="A5" activePane="bottomLeft" state="frozen"/>
      <selection activeCell="X1" sqref="X1:AA1"/>
      <selection pane="bottomLeft" activeCell="C5" sqref="C5:D5"/>
    </sheetView>
  </sheetViews>
  <sheetFormatPr defaultRowHeight="13.5"/>
  <cols>
    <col min="1" max="1" width="1.625" style="53" customWidth="1"/>
    <col min="2" max="2" width="4.625" style="53" customWidth="1"/>
    <col min="3" max="3" width="10.25" style="53" customWidth="1"/>
    <col min="4" max="4" width="24.375" style="53" customWidth="1"/>
    <col min="5" max="5" width="11" style="53" customWidth="1"/>
    <col min="6" max="6" width="9.25" style="53" customWidth="1"/>
    <col min="7" max="7" width="6.5" style="53" bestFit="1" customWidth="1"/>
    <col min="8" max="8" width="9.375" style="53" bestFit="1" customWidth="1"/>
    <col min="9" max="9" width="5" style="53" bestFit="1" customWidth="1"/>
    <col min="10" max="10" width="11.5" style="53" bestFit="1" customWidth="1"/>
    <col min="11" max="11" width="8.625" style="53" customWidth="1"/>
    <col min="12" max="12" width="10" style="53" customWidth="1"/>
    <col min="13" max="13" width="58.5" style="69" hidden="1" customWidth="1"/>
    <col min="14" max="14" width="2" style="53" customWidth="1"/>
    <col min="15" max="15" width="3.625" style="53" customWidth="1"/>
    <col min="16" max="16" width="18.75" style="217" hidden="1" customWidth="1"/>
    <col min="17" max="18" width="3.625" style="217" customWidth="1"/>
    <col min="19" max="32" width="3.625" style="53" customWidth="1"/>
    <col min="33" max="16384" width="9" style="53"/>
  </cols>
  <sheetData>
    <row r="1" spans="1:30" s="217" customFormat="1" ht="15" customHeight="1">
      <c r="A1" s="104" t="s">
        <v>14</v>
      </c>
      <c r="B1" s="105"/>
      <c r="C1" s="104"/>
      <c r="D1" s="104"/>
      <c r="E1" s="104"/>
      <c r="F1" s="104"/>
      <c r="G1" s="104"/>
      <c r="H1" s="104"/>
      <c r="I1" s="105"/>
      <c r="J1" s="105"/>
      <c r="K1" s="105"/>
      <c r="L1" s="105"/>
      <c r="M1" s="113"/>
      <c r="N1" s="113"/>
      <c r="R1" s="113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70"/>
    </row>
    <row r="2" spans="1:30" s="217" customFormat="1" ht="21" customHeight="1">
      <c r="A2" s="41" t="s">
        <v>172</v>
      </c>
      <c r="B2" s="42"/>
      <c r="E2" s="228" t="s">
        <v>190</v>
      </c>
      <c r="F2" s="124"/>
      <c r="G2" s="228"/>
      <c r="H2" s="228"/>
      <c r="J2" s="285" t="s">
        <v>188</v>
      </c>
      <c r="K2" s="227" t="s">
        <v>195</v>
      </c>
      <c r="L2" s="261"/>
      <c r="O2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</row>
    <row r="3" spans="1:30" ht="14.25" thickBot="1">
      <c r="B3" s="158"/>
      <c r="C3" s="159"/>
      <c r="D3" s="160"/>
      <c r="E3" s="237" t="b">
        <v>1</v>
      </c>
      <c r="F3" s="238"/>
      <c r="G3" s="238" t="b">
        <v>1</v>
      </c>
      <c r="H3" s="239"/>
      <c r="I3" s="240"/>
      <c r="J3" s="241"/>
      <c r="K3" s="161"/>
      <c r="L3" s="107" t="s">
        <v>108</v>
      </c>
      <c r="M3" s="55"/>
      <c r="P3"/>
    </row>
    <row r="4" spans="1:30" ht="27" customHeight="1" thickBot="1">
      <c r="B4" s="145" t="s">
        <v>66</v>
      </c>
      <c r="C4" s="146" t="s">
        <v>12</v>
      </c>
      <c r="D4" s="147" t="s">
        <v>13</v>
      </c>
      <c r="E4" s="146" t="s">
        <v>15</v>
      </c>
      <c r="F4" s="147" t="s">
        <v>107</v>
      </c>
      <c r="G4" s="157" t="s">
        <v>112</v>
      </c>
      <c r="H4" s="157" t="s">
        <v>176</v>
      </c>
      <c r="I4" s="157" t="s">
        <v>175</v>
      </c>
      <c r="J4" s="226" t="s">
        <v>185</v>
      </c>
      <c r="K4" s="157" t="s">
        <v>173</v>
      </c>
      <c r="L4" s="226" t="s">
        <v>174</v>
      </c>
      <c r="M4" s="54" t="s">
        <v>2</v>
      </c>
      <c r="P4" t="s">
        <v>85</v>
      </c>
      <c r="Q4" s="44"/>
      <c r="R4" s="44"/>
    </row>
    <row r="5" spans="1:30" ht="18" customHeight="1">
      <c r="B5" s="225" t="s">
        <v>171</v>
      </c>
      <c r="C5" s="637" t="s">
        <v>79</v>
      </c>
      <c r="D5" s="637"/>
      <c r="E5" s="221"/>
      <c r="F5" s="221"/>
      <c r="G5" s="222"/>
      <c r="H5" s="223" t="str">
        <f>IF(COUNT(F5:G5)&lt;=1,"",F5-F5*G5)</f>
        <v/>
      </c>
      <c r="I5" s="224"/>
      <c r="J5" s="223" t="str">
        <f>IF(COUNT(F5:I5)&lt;=1,"",F5*I5)</f>
        <v/>
      </c>
      <c r="K5" s="224"/>
      <c r="L5" s="223" t="str">
        <f>IF(COUNT(H5:K5)&lt;=1,"",H5*K5)</f>
        <v/>
      </c>
      <c r="M5" s="55"/>
      <c r="P5" t="s">
        <v>86</v>
      </c>
      <c r="Q5" s="45"/>
      <c r="R5" s="45"/>
    </row>
    <row r="6" spans="1:30" ht="70.5" customHeight="1">
      <c r="B6" s="350">
        <v>1</v>
      </c>
      <c r="C6" s="351" t="s">
        <v>213</v>
      </c>
      <c r="D6" s="352" t="s">
        <v>214</v>
      </c>
      <c r="E6" s="351" t="s">
        <v>215</v>
      </c>
      <c r="F6" s="353">
        <v>100000</v>
      </c>
      <c r="G6" s="354">
        <v>0.2</v>
      </c>
      <c r="H6" s="318">
        <f>IF(COUNT(F6:G6)&lt;1,"",F6-F6*G6)</f>
        <v>80000</v>
      </c>
      <c r="I6" s="360">
        <v>100</v>
      </c>
      <c r="J6" s="319">
        <f>IF(COUNT(H6:I6)&lt;=1,"",H6*I6)</f>
        <v>8000000</v>
      </c>
      <c r="K6" s="363">
        <f>F6*0.01</f>
        <v>1000</v>
      </c>
      <c r="L6" s="320">
        <f t="shared" ref="L6:L14" si="0">IF(COUNT(I6,K6)&lt;1,"",I6*K6)</f>
        <v>100000</v>
      </c>
      <c r="M6" s="55"/>
      <c r="P6" t="s">
        <v>46</v>
      </c>
      <c r="Q6" s="45"/>
      <c r="R6" s="45"/>
    </row>
    <row r="7" spans="1:30" ht="15.75" customHeight="1">
      <c r="B7" s="350">
        <v>2</v>
      </c>
      <c r="C7" s="351" t="s">
        <v>213</v>
      </c>
      <c r="D7" s="355" t="s">
        <v>216</v>
      </c>
      <c r="E7" s="351" t="s">
        <v>215</v>
      </c>
      <c r="F7" s="353">
        <v>20000</v>
      </c>
      <c r="G7" s="354">
        <v>0.2</v>
      </c>
      <c r="H7" s="318">
        <f t="shared" ref="H7:H14" si="1">IF(COUNT(F7:G7)&lt;1,"",F7-F7*G7)</f>
        <v>16000</v>
      </c>
      <c r="I7" s="360">
        <v>100</v>
      </c>
      <c r="J7" s="321">
        <f t="shared" ref="J7:J14" si="2">IF(COUNT(H7:I7)&lt;=1,"",H7*I7)</f>
        <v>1600000</v>
      </c>
      <c r="K7" s="363">
        <f t="shared" ref="K7:K8" si="3">F7*0.01</f>
        <v>200</v>
      </c>
      <c r="L7" s="322">
        <f t="shared" si="0"/>
        <v>20000</v>
      </c>
      <c r="M7" s="55"/>
      <c r="P7" t="s">
        <v>79</v>
      </c>
      <c r="Q7" s="45"/>
      <c r="R7" s="45"/>
    </row>
    <row r="8" spans="1:30" ht="82.5" customHeight="1">
      <c r="B8" s="350">
        <v>3</v>
      </c>
      <c r="C8" s="351" t="s">
        <v>213</v>
      </c>
      <c r="D8" s="352" t="s">
        <v>217</v>
      </c>
      <c r="E8" s="351" t="s">
        <v>215</v>
      </c>
      <c r="F8" s="353">
        <v>100000</v>
      </c>
      <c r="G8" s="354">
        <v>0.2</v>
      </c>
      <c r="H8" s="318">
        <f t="shared" si="1"/>
        <v>80000</v>
      </c>
      <c r="I8" s="360">
        <v>50</v>
      </c>
      <c r="J8" s="321">
        <f t="shared" si="2"/>
        <v>4000000</v>
      </c>
      <c r="K8" s="363">
        <f t="shared" si="3"/>
        <v>1000</v>
      </c>
      <c r="L8" s="322">
        <f t="shared" si="0"/>
        <v>50000</v>
      </c>
      <c r="M8" s="55"/>
      <c r="P8" t="s">
        <v>37</v>
      </c>
      <c r="Q8" s="45"/>
      <c r="R8" s="45"/>
    </row>
    <row r="9" spans="1:30" ht="15.75" customHeight="1">
      <c r="B9" s="350"/>
      <c r="C9" s="351"/>
      <c r="D9" s="353"/>
      <c r="E9" s="351"/>
      <c r="F9" s="353"/>
      <c r="G9" s="354"/>
      <c r="H9" s="318" t="str">
        <f t="shared" si="1"/>
        <v/>
      </c>
      <c r="I9" s="361"/>
      <c r="J9" s="321" t="str">
        <f t="shared" si="2"/>
        <v/>
      </c>
      <c r="K9" s="364"/>
      <c r="L9" s="323" t="str">
        <f t="shared" si="0"/>
        <v/>
      </c>
      <c r="M9" s="55"/>
      <c r="P9"/>
      <c r="Q9" s="45"/>
      <c r="R9" s="45"/>
    </row>
    <row r="10" spans="1:30" ht="15.75" customHeight="1">
      <c r="B10" s="350"/>
      <c r="C10" s="351"/>
      <c r="D10" s="353"/>
      <c r="E10" s="351"/>
      <c r="F10" s="353"/>
      <c r="G10" s="354"/>
      <c r="H10" s="318" t="str">
        <f t="shared" si="1"/>
        <v/>
      </c>
      <c r="I10" s="361"/>
      <c r="J10" s="321" t="str">
        <f t="shared" si="2"/>
        <v/>
      </c>
      <c r="K10" s="364"/>
      <c r="L10" s="323" t="str">
        <f t="shared" si="0"/>
        <v/>
      </c>
      <c r="M10" s="55"/>
      <c r="P10" t="s">
        <v>80</v>
      </c>
    </row>
    <row r="11" spans="1:30" ht="15.75" customHeight="1">
      <c r="B11" s="350"/>
      <c r="C11" s="351"/>
      <c r="D11" s="353"/>
      <c r="E11" s="351"/>
      <c r="F11" s="353"/>
      <c r="G11" s="354"/>
      <c r="H11" s="318" t="str">
        <f t="shared" si="1"/>
        <v/>
      </c>
      <c r="I11" s="361"/>
      <c r="J11" s="321" t="str">
        <f t="shared" si="2"/>
        <v/>
      </c>
      <c r="K11" s="364"/>
      <c r="L11" s="323" t="str">
        <f t="shared" si="0"/>
        <v/>
      </c>
      <c r="M11" s="55"/>
      <c r="P11" t="s">
        <v>81</v>
      </c>
    </row>
    <row r="12" spans="1:30" ht="15.75" customHeight="1">
      <c r="B12" s="350"/>
      <c r="C12" s="351"/>
      <c r="D12" s="353"/>
      <c r="E12" s="351"/>
      <c r="F12" s="353"/>
      <c r="G12" s="354"/>
      <c r="H12" s="318" t="str">
        <f t="shared" si="1"/>
        <v/>
      </c>
      <c r="I12" s="361"/>
      <c r="J12" s="321" t="str">
        <f t="shared" si="2"/>
        <v/>
      </c>
      <c r="K12" s="364"/>
      <c r="L12" s="323" t="str">
        <f t="shared" si="0"/>
        <v/>
      </c>
      <c r="M12" s="55"/>
      <c r="P12" t="s">
        <v>82</v>
      </c>
    </row>
    <row r="13" spans="1:30" ht="15.75" customHeight="1">
      <c r="B13" s="350"/>
      <c r="C13" s="351"/>
      <c r="D13" s="353"/>
      <c r="E13" s="351"/>
      <c r="F13" s="353"/>
      <c r="G13" s="354"/>
      <c r="H13" s="318" t="str">
        <f t="shared" si="1"/>
        <v/>
      </c>
      <c r="I13" s="361"/>
      <c r="J13" s="321" t="str">
        <f t="shared" si="2"/>
        <v/>
      </c>
      <c r="K13" s="364"/>
      <c r="L13" s="323" t="str">
        <f t="shared" si="0"/>
        <v/>
      </c>
      <c r="M13" s="55"/>
      <c r="P13" t="s">
        <v>83</v>
      </c>
      <c r="Q13" s="44"/>
      <c r="R13" s="44"/>
    </row>
    <row r="14" spans="1:30" ht="15.75" customHeight="1" thickBot="1">
      <c r="B14" s="356"/>
      <c r="C14" s="357"/>
      <c r="D14" s="358"/>
      <c r="E14" s="357"/>
      <c r="F14" s="358"/>
      <c r="G14" s="359"/>
      <c r="H14" s="324" t="str">
        <f t="shared" si="1"/>
        <v/>
      </c>
      <c r="I14" s="362"/>
      <c r="J14" s="325" t="str">
        <f t="shared" si="2"/>
        <v/>
      </c>
      <c r="K14" s="365"/>
      <c r="L14" s="326" t="str">
        <f t="shared" si="0"/>
        <v/>
      </c>
      <c r="M14" s="55"/>
      <c r="P14" s="123" t="s">
        <v>105</v>
      </c>
      <c r="Q14" s="45"/>
      <c r="R14" s="45"/>
    </row>
    <row r="15" spans="1:30" ht="15.75" customHeight="1" thickTop="1">
      <c r="B15" s="256"/>
      <c r="C15" s="257"/>
      <c r="D15" s="257"/>
      <c r="E15" s="257"/>
      <c r="F15" s="257"/>
      <c r="G15" s="257"/>
      <c r="H15" s="258" t="s">
        <v>182</v>
      </c>
      <c r="I15" s="638">
        <f>SUM(J6:J14)</f>
        <v>13600000</v>
      </c>
      <c r="J15" s="648"/>
      <c r="K15" s="253"/>
      <c r="L15" s="327">
        <f>SUM(L6:L14)</f>
        <v>170000</v>
      </c>
      <c r="M15" s="55"/>
      <c r="P15" s="123"/>
      <c r="Q15" s="45"/>
      <c r="R15" s="45"/>
    </row>
    <row r="16" spans="1:30" ht="18" customHeight="1">
      <c r="B16" s="244" t="s">
        <v>171</v>
      </c>
      <c r="C16" s="637" t="s">
        <v>246</v>
      </c>
      <c r="D16" s="637"/>
      <c r="E16" s="245"/>
      <c r="F16" s="245"/>
      <c r="G16" s="246"/>
      <c r="H16" s="247" t="str">
        <f>IF(COUNT(F16:G16)&lt;=1,"",F16-F16*G16)</f>
        <v/>
      </c>
      <c r="I16" s="248"/>
      <c r="J16" s="247" t="str">
        <f>IF(COUNT(F16:I16)&lt;=1,"",F16*I16)</f>
        <v/>
      </c>
      <c r="K16" s="242"/>
      <c r="L16" s="243" t="str">
        <f>IF(COUNT(H16:K16)&lt;=1,"",H16*K16)</f>
        <v/>
      </c>
      <c r="M16" s="55"/>
      <c r="P16" t="s">
        <v>86</v>
      </c>
      <c r="Q16" s="45"/>
      <c r="R16" s="45"/>
    </row>
    <row r="17" spans="2:18" ht="59.25" customHeight="1">
      <c r="B17" s="350">
        <v>1</v>
      </c>
      <c r="C17" s="351" t="s">
        <v>213</v>
      </c>
      <c r="D17" s="352" t="s">
        <v>218</v>
      </c>
      <c r="E17" s="351" t="s">
        <v>219</v>
      </c>
      <c r="F17" s="353">
        <v>120000</v>
      </c>
      <c r="G17" s="354">
        <v>0.1</v>
      </c>
      <c r="H17" s="318">
        <f>IF(COUNT(F17:G17)&lt;1,"",F17-F17*G17)</f>
        <v>108000</v>
      </c>
      <c r="I17" s="360">
        <v>20</v>
      </c>
      <c r="J17" s="319">
        <f>IF(COUNT(H17:I17)&lt;=1,"",H17*I17)</f>
        <v>2160000</v>
      </c>
      <c r="K17" s="363">
        <f>F17*0.01</f>
        <v>1200</v>
      </c>
      <c r="L17" s="320">
        <f>IF(COUNT(I17,K17)&lt;1,"",I17*K17)</f>
        <v>24000</v>
      </c>
      <c r="M17" s="55"/>
      <c r="P17" s="45"/>
      <c r="Q17" s="45"/>
      <c r="R17" s="45"/>
    </row>
    <row r="18" spans="2:18" ht="62.25" customHeight="1">
      <c r="B18" s="350">
        <v>2</v>
      </c>
      <c r="C18" s="351" t="s">
        <v>220</v>
      </c>
      <c r="D18" s="352" t="s">
        <v>221</v>
      </c>
      <c r="E18" s="351" t="s">
        <v>219</v>
      </c>
      <c r="F18" s="353">
        <v>52000</v>
      </c>
      <c r="G18" s="354">
        <v>0.1</v>
      </c>
      <c r="H18" s="318">
        <f t="shared" ref="H18:H25" si="4">IF(COUNT(F18:G18)&lt;1,"",F18-F18*G18)</f>
        <v>46800</v>
      </c>
      <c r="I18" s="360">
        <v>10</v>
      </c>
      <c r="J18" s="321">
        <f t="shared" ref="J18:J25" si="5">IF(COUNT(H18:I18)&lt;=1,"",H18*I18)</f>
        <v>468000</v>
      </c>
      <c r="K18" s="363">
        <f t="shared" ref="K18:K20" si="6">F18*0.01</f>
        <v>520</v>
      </c>
      <c r="L18" s="322">
        <f t="shared" ref="L18:L25" si="7">IF(COUNT(I18,K18)&lt;1,"",I18*K18)</f>
        <v>5200</v>
      </c>
      <c r="M18" s="55"/>
      <c r="P18" s="45"/>
      <c r="Q18" s="45"/>
      <c r="R18" s="45"/>
    </row>
    <row r="19" spans="2:18" ht="50.25" customHeight="1">
      <c r="B19" s="350">
        <v>3</v>
      </c>
      <c r="C19" s="351" t="s">
        <v>220</v>
      </c>
      <c r="D19" s="352" t="s">
        <v>222</v>
      </c>
      <c r="E19" s="351" t="s">
        <v>219</v>
      </c>
      <c r="F19" s="353">
        <v>4000</v>
      </c>
      <c r="G19" s="354">
        <v>0.1</v>
      </c>
      <c r="H19" s="318">
        <f t="shared" si="4"/>
        <v>3600</v>
      </c>
      <c r="I19" s="360">
        <v>10</v>
      </c>
      <c r="J19" s="321">
        <f t="shared" si="5"/>
        <v>36000</v>
      </c>
      <c r="K19" s="363">
        <f t="shared" si="6"/>
        <v>40</v>
      </c>
      <c r="L19" s="322">
        <f t="shared" si="7"/>
        <v>400</v>
      </c>
      <c r="M19" s="55"/>
      <c r="P19" s="45"/>
      <c r="Q19" s="45"/>
      <c r="R19" s="45"/>
    </row>
    <row r="20" spans="2:18" ht="94.5" customHeight="1">
      <c r="B20" s="350">
        <v>4</v>
      </c>
      <c r="C20" s="351" t="s">
        <v>220</v>
      </c>
      <c r="D20" s="352" t="s">
        <v>223</v>
      </c>
      <c r="E20" s="351" t="s">
        <v>219</v>
      </c>
      <c r="F20" s="353">
        <v>10000</v>
      </c>
      <c r="G20" s="354">
        <v>0.1</v>
      </c>
      <c r="H20" s="318">
        <f t="shared" si="4"/>
        <v>9000</v>
      </c>
      <c r="I20" s="360">
        <v>10</v>
      </c>
      <c r="J20" s="321">
        <f t="shared" si="5"/>
        <v>90000</v>
      </c>
      <c r="K20" s="363">
        <f t="shared" si="6"/>
        <v>100</v>
      </c>
      <c r="L20" s="322">
        <f t="shared" si="7"/>
        <v>1000</v>
      </c>
      <c r="M20" s="55"/>
      <c r="P20" s="45"/>
      <c r="Q20" s="45"/>
      <c r="R20" s="45"/>
    </row>
    <row r="21" spans="2:18" ht="15.75" customHeight="1">
      <c r="B21" s="350"/>
      <c r="C21" s="351"/>
      <c r="D21" s="353"/>
      <c r="E21" s="351"/>
      <c r="F21" s="353"/>
      <c r="G21" s="354"/>
      <c r="H21" s="318" t="str">
        <f t="shared" si="4"/>
        <v/>
      </c>
      <c r="I21" s="361"/>
      <c r="J21" s="321" t="str">
        <f t="shared" si="5"/>
        <v/>
      </c>
      <c r="K21" s="364"/>
      <c r="L21" s="323" t="str">
        <f t="shared" si="7"/>
        <v/>
      </c>
      <c r="M21" s="55"/>
      <c r="P21"/>
      <c r="Q21" s="45"/>
      <c r="R21" s="45"/>
    </row>
    <row r="22" spans="2:18" ht="15.75" customHeight="1">
      <c r="B22" s="350"/>
      <c r="C22" s="351"/>
      <c r="D22" s="353"/>
      <c r="E22" s="351"/>
      <c r="F22" s="353"/>
      <c r="G22" s="354"/>
      <c r="H22" s="318" t="str">
        <f t="shared" si="4"/>
        <v/>
      </c>
      <c r="I22" s="361"/>
      <c r="J22" s="321" t="str">
        <f t="shared" si="5"/>
        <v/>
      </c>
      <c r="K22" s="364"/>
      <c r="L22" s="323" t="str">
        <f t="shared" si="7"/>
        <v/>
      </c>
      <c r="M22" s="55"/>
      <c r="P22"/>
      <c r="Q22" s="45"/>
      <c r="R22" s="45"/>
    </row>
    <row r="23" spans="2:18" ht="15.75" customHeight="1">
      <c r="B23" s="350"/>
      <c r="C23" s="351"/>
      <c r="D23" s="353"/>
      <c r="E23" s="351"/>
      <c r="F23" s="353"/>
      <c r="G23" s="354"/>
      <c r="H23" s="318" t="str">
        <f t="shared" si="4"/>
        <v/>
      </c>
      <c r="I23" s="361"/>
      <c r="J23" s="321" t="str">
        <f t="shared" si="5"/>
        <v/>
      </c>
      <c r="K23" s="364"/>
      <c r="L23" s="323" t="str">
        <f t="shared" si="7"/>
        <v/>
      </c>
      <c r="M23" s="55"/>
      <c r="P23"/>
      <c r="Q23" s="45"/>
      <c r="R23" s="45"/>
    </row>
    <row r="24" spans="2:18" ht="15.75" customHeight="1">
      <c r="B24" s="350"/>
      <c r="C24" s="351"/>
      <c r="D24" s="353"/>
      <c r="E24" s="351"/>
      <c r="F24" s="353"/>
      <c r="G24" s="354"/>
      <c r="H24" s="318" t="str">
        <f t="shared" si="4"/>
        <v/>
      </c>
      <c r="I24" s="361"/>
      <c r="J24" s="321" t="str">
        <f t="shared" si="5"/>
        <v/>
      </c>
      <c r="K24" s="364"/>
      <c r="L24" s="323" t="str">
        <f t="shared" si="7"/>
        <v/>
      </c>
      <c r="M24" s="55"/>
      <c r="P24"/>
      <c r="Q24" s="45"/>
      <c r="R24" s="45"/>
    </row>
    <row r="25" spans="2:18" ht="15.75" customHeight="1" thickBot="1">
      <c r="B25" s="356"/>
      <c r="C25" s="357"/>
      <c r="D25" s="358"/>
      <c r="E25" s="357"/>
      <c r="F25" s="358"/>
      <c r="G25" s="359"/>
      <c r="H25" s="324" t="str">
        <f t="shared" si="4"/>
        <v/>
      </c>
      <c r="I25" s="362"/>
      <c r="J25" s="325" t="str">
        <f t="shared" si="5"/>
        <v/>
      </c>
      <c r="K25" s="365"/>
      <c r="L25" s="326" t="str">
        <f t="shared" si="7"/>
        <v/>
      </c>
      <c r="M25" s="55"/>
      <c r="P25"/>
      <c r="Q25" s="45"/>
      <c r="R25" s="45"/>
    </row>
    <row r="26" spans="2:18" ht="15.75" customHeight="1" thickTop="1">
      <c r="B26" s="256"/>
      <c r="C26" s="257"/>
      <c r="D26" s="257"/>
      <c r="E26" s="257"/>
      <c r="F26" s="257"/>
      <c r="G26" s="257"/>
      <c r="H26" s="258" t="s">
        <v>182</v>
      </c>
      <c r="I26" s="638">
        <f>SUM(J17:J25)</f>
        <v>2754000</v>
      </c>
      <c r="J26" s="639"/>
      <c r="K26" s="276"/>
      <c r="L26" s="327">
        <f>SUM(L17:L25)</f>
        <v>30600</v>
      </c>
      <c r="M26" s="55"/>
      <c r="P26"/>
      <c r="Q26" s="45"/>
      <c r="R26" s="45"/>
    </row>
    <row r="27" spans="2:18" ht="18" customHeight="1">
      <c r="B27" s="244" t="s">
        <v>171</v>
      </c>
      <c r="C27" s="637" t="s">
        <v>85</v>
      </c>
      <c r="D27" s="637"/>
      <c r="E27" s="245"/>
      <c r="F27" s="245"/>
      <c r="G27" s="246"/>
      <c r="H27" s="247" t="str">
        <f>IF(COUNT(F27:G27)&lt;=1,"",F27-F27*G27)</f>
        <v/>
      </c>
      <c r="I27" s="248"/>
      <c r="J27" s="247" t="str">
        <f>IF(COUNT(F27:I27)&lt;=1,"",F27*I27)</f>
        <v/>
      </c>
      <c r="K27" s="242"/>
      <c r="L27" s="243" t="str">
        <f>IF(COUNT(H27:K27)&lt;=1,"",H27*K27)</f>
        <v/>
      </c>
      <c r="M27" s="55"/>
      <c r="P27" t="s">
        <v>86</v>
      </c>
      <c r="Q27" s="45"/>
      <c r="R27" s="45"/>
    </row>
    <row r="28" spans="2:18" ht="108" customHeight="1">
      <c r="B28" s="350">
        <v>1</v>
      </c>
      <c r="C28" s="351" t="s">
        <v>220</v>
      </c>
      <c r="D28" s="352" t="s">
        <v>224</v>
      </c>
      <c r="E28" s="351" t="s">
        <v>225</v>
      </c>
      <c r="F28" s="353">
        <v>7000000</v>
      </c>
      <c r="G28" s="354">
        <v>0.5</v>
      </c>
      <c r="H28" s="318">
        <f>IF(COUNT(F28:G28)&lt;1,"",F28-F28*G28)</f>
        <v>3500000</v>
      </c>
      <c r="I28" s="360">
        <v>2</v>
      </c>
      <c r="J28" s="319">
        <f>IF(COUNT(H28:I28)&lt;=1,"",H28*I28)</f>
        <v>7000000</v>
      </c>
      <c r="K28" s="363">
        <f t="shared" ref="K28:K31" si="8">F28*0.01</f>
        <v>70000</v>
      </c>
      <c r="L28" s="320">
        <f t="shared" ref="L28:L36" si="9">IF(COUNT(I28,K28)&lt;1,"",I28*K28)</f>
        <v>140000</v>
      </c>
      <c r="M28" s="55"/>
      <c r="P28"/>
      <c r="Q28" s="45"/>
      <c r="R28" s="45"/>
    </row>
    <row r="29" spans="2:18" ht="75" customHeight="1">
      <c r="B29" s="350">
        <v>2</v>
      </c>
      <c r="C29" s="351" t="s">
        <v>220</v>
      </c>
      <c r="D29" s="352" t="s">
        <v>226</v>
      </c>
      <c r="E29" s="351" t="s">
        <v>225</v>
      </c>
      <c r="F29" s="353">
        <v>5000000</v>
      </c>
      <c r="G29" s="354">
        <v>0.1</v>
      </c>
      <c r="H29" s="318">
        <f t="shared" ref="H29:H36" si="10">IF(COUNT(F29:G29)&lt;1,"",F29-F29*G29)</f>
        <v>4500000</v>
      </c>
      <c r="I29" s="360">
        <v>5</v>
      </c>
      <c r="J29" s="321">
        <f t="shared" ref="J29:J36" si="11">IF(COUNT(H29:I29)&lt;=1,"",H29*I29)</f>
        <v>22500000</v>
      </c>
      <c r="K29" s="363">
        <f t="shared" si="8"/>
        <v>50000</v>
      </c>
      <c r="L29" s="322">
        <f t="shared" si="9"/>
        <v>250000</v>
      </c>
      <c r="M29" s="55"/>
      <c r="P29" s="45"/>
      <c r="Q29" s="45"/>
      <c r="R29" s="45"/>
    </row>
    <row r="30" spans="2:18" ht="74.25" customHeight="1">
      <c r="B30" s="350">
        <v>3</v>
      </c>
      <c r="C30" s="351" t="s">
        <v>220</v>
      </c>
      <c r="D30" s="352" t="s">
        <v>227</v>
      </c>
      <c r="E30" s="351" t="s">
        <v>225</v>
      </c>
      <c r="F30" s="353">
        <v>2000000</v>
      </c>
      <c r="G30" s="354">
        <v>0.5</v>
      </c>
      <c r="H30" s="318">
        <f t="shared" si="10"/>
        <v>1000000</v>
      </c>
      <c r="I30" s="360">
        <v>1</v>
      </c>
      <c r="J30" s="321">
        <f t="shared" si="11"/>
        <v>1000000</v>
      </c>
      <c r="K30" s="363">
        <f t="shared" si="8"/>
        <v>20000</v>
      </c>
      <c r="L30" s="322">
        <f t="shared" si="9"/>
        <v>20000</v>
      </c>
      <c r="M30" s="55"/>
      <c r="P30" s="45"/>
    </row>
    <row r="31" spans="2:18" ht="60" customHeight="1">
      <c r="B31" s="350">
        <v>4</v>
      </c>
      <c r="C31" s="351" t="s">
        <v>220</v>
      </c>
      <c r="D31" s="352" t="s">
        <v>228</v>
      </c>
      <c r="E31" s="351" t="s">
        <v>225</v>
      </c>
      <c r="F31" s="353">
        <v>1200000</v>
      </c>
      <c r="G31" s="354">
        <v>0.5</v>
      </c>
      <c r="H31" s="318">
        <f t="shared" si="10"/>
        <v>600000</v>
      </c>
      <c r="I31" s="360">
        <v>1</v>
      </c>
      <c r="J31" s="321">
        <f t="shared" si="11"/>
        <v>600000</v>
      </c>
      <c r="K31" s="363">
        <f t="shared" si="8"/>
        <v>12000</v>
      </c>
      <c r="L31" s="322">
        <f t="shared" si="9"/>
        <v>12000</v>
      </c>
      <c r="M31" s="55"/>
      <c r="P31" s="45"/>
    </row>
    <row r="32" spans="2:18" ht="15.75" customHeight="1">
      <c r="B32" s="350"/>
      <c r="C32" s="351"/>
      <c r="D32" s="353"/>
      <c r="E32" s="351"/>
      <c r="F32" s="353"/>
      <c r="G32" s="354"/>
      <c r="H32" s="318" t="str">
        <f t="shared" si="10"/>
        <v/>
      </c>
      <c r="I32" s="361"/>
      <c r="J32" s="321" t="str">
        <f t="shared" si="11"/>
        <v/>
      </c>
      <c r="K32" s="364"/>
      <c r="L32" s="323" t="str">
        <f t="shared" si="9"/>
        <v/>
      </c>
      <c r="M32" s="55"/>
    </row>
    <row r="33" spans="2:21" ht="15.75" customHeight="1">
      <c r="B33" s="350"/>
      <c r="C33" s="351"/>
      <c r="D33" s="353"/>
      <c r="E33" s="351"/>
      <c r="F33" s="353"/>
      <c r="G33" s="354"/>
      <c r="H33" s="318" t="str">
        <f t="shared" si="10"/>
        <v/>
      </c>
      <c r="I33" s="361"/>
      <c r="J33" s="321" t="str">
        <f t="shared" si="11"/>
        <v/>
      </c>
      <c r="K33" s="364"/>
      <c r="L33" s="323" t="str">
        <f t="shared" si="9"/>
        <v/>
      </c>
      <c r="M33" s="55"/>
    </row>
    <row r="34" spans="2:21" ht="15.75" customHeight="1">
      <c r="B34" s="350"/>
      <c r="C34" s="351"/>
      <c r="D34" s="353"/>
      <c r="E34" s="351"/>
      <c r="F34" s="353"/>
      <c r="G34" s="354"/>
      <c r="H34" s="318" t="str">
        <f t="shared" si="10"/>
        <v/>
      </c>
      <c r="I34" s="361"/>
      <c r="J34" s="321" t="str">
        <f t="shared" si="11"/>
        <v/>
      </c>
      <c r="K34" s="364"/>
      <c r="L34" s="323" t="str">
        <f t="shared" si="9"/>
        <v/>
      </c>
      <c r="M34" s="55"/>
    </row>
    <row r="35" spans="2:21" ht="15.75" customHeight="1">
      <c r="B35" s="350"/>
      <c r="C35" s="351"/>
      <c r="D35" s="353"/>
      <c r="E35" s="351"/>
      <c r="F35" s="353"/>
      <c r="G35" s="354"/>
      <c r="H35" s="318" t="str">
        <f t="shared" si="10"/>
        <v/>
      </c>
      <c r="I35" s="361"/>
      <c r="J35" s="321" t="str">
        <f t="shared" si="11"/>
        <v/>
      </c>
      <c r="K35" s="364"/>
      <c r="L35" s="323" t="str">
        <f t="shared" si="9"/>
        <v/>
      </c>
      <c r="M35" s="55"/>
    </row>
    <row r="36" spans="2:21" ht="15.75" customHeight="1" thickBot="1">
      <c r="B36" s="356"/>
      <c r="C36" s="357"/>
      <c r="D36" s="358"/>
      <c r="E36" s="357"/>
      <c r="F36" s="358"/>
      <c r="G36" s="359"/>
      <c r="H36" s="324" t="str">
        <f t="shared" si="10"/>
        <v/>
      </c>
      <c r="I36" s="362"/>
      <c r="J36" s="325" t="str">
        <f t="shared" si="11"/>
        <v/>
      </c>
      <c r="K36" s="365"/>
      <c r="L36" s="326" t="str">
        <f t="shared" si="9"/>
        <v/>
      </c>
      <c r="M36" s="55"/>
    </row>
    <row r="37" spans="2:21" ht="15.75" customHeight="1" thickTop="1">
      <c r="B37" s="256"/>
      <c r="C37" s="257"/>
      <c r="D37" s="257"/>
      <c r="E37" s="257"/>
      <c r="F37" s="257"/>
      <c r="G37" s="257"/>
      <c r="H37" s="258" t="s">
        <v>182</v>
      </c>
      <c r="I37" s="638">
        <f>SUM(J28:J36)</f>
        <v>31100000</v>
      </c>
      <c r="J37" s="639"/>
      <c r="K37" s="276"/>
      <c r="L37" s="327">
        <f>SUM(L28:L36)</f>
        <v>422000</v>
      </c>
      <c r="M37" s="55"/>
    </row>
    <row r="38" spans="2:21" ht="18" customHeight="1">
      <c r="B38" s="244" t="s">
        <v>171</v>
      </c>
      <c r="C38" s="637" t="s">
        <v>234</v>
      </c>
      <c r="D38" s="637"/>
      <c r="E38" s="245"/>
      <c r="F38" s="245"/>
      <c r="G38" s="246"/>
      <c r="H38" s="247" t="str">
        <f>IF(COUNT(F38:G38)&lt;=1,"",F38-F38*G38)</f>
        <v/>
      </c>
      <c r="I38" s="248"/>
      <c r="J38" s="247" t="str">
        <f>IF(COUNT(F38:I38)&lt;=1,"",F38*I38)</f>
        <v/>
      </c>
      <c r="K38" s="242"/>
      <c r="L38" s="243" t="str">
        <f>IF(COUNT(H38:K38)&lt;=1,"",H38*K38)</f>
        <v/>
      </c>
      <c r="M38" s="55"/>
      <c r="P38" t="s">
        <v>86</v>
      </c>
      <c r="Q38" s="45"/>
      <c r="R38" s="45"/>
    </row>
    <row r="39" spans="2:21" ht="73.5" customHeight="1">
      <c r="B39" s="350">
        <v>1</v>
      </c>
      <c r="C39" s="351" t="s">
        <v>220</v>
      </c>
      <c r="D39" s="352" t="s">
        <v>229</v>
      </c>
      <c r="E39" s="351" t="s">
        <v>230</v>
      </c>
      <c r="F39" s="353">
        <v>1800000</v>
      </c>
      <c r="G39" s="354">
        <v>0.6</v>
      </c>
      <c r="H39" s="318">
        <f>IF(COUNT(F39:G39)&lt;1,"",F39-F39*G39)</f>
        <v>720000</v>
      </c>
      <c r="I39" s="360">
        <v>10</v>
      </c>
      <c r="J39" s="319">
        <f>IF(COUNT(H39:I39)&lt;=1,"",H39*I39)</f>
        <v>7200000</v>
      </c>
      <c r="K39" s="363">
        <f t="shared" ref="K39:K42" si="12">F39*0.01</f>
        <v>18000</v>
      </c>
      <c r="L39" s="320">
        <f t="shared" ref="L39:L47" si="13">IF(COUNT(I39,K39)&lt;1,"",I39*K39)</f>
        <v>180000</v>
      </c>
      <c r="M39" s="55"/>
    </row>
    <row r="40" spans="2:21" ht="50.25" customHeight="1">
      <c r="B40" s="350">
        <v>2</v>
      </c>
      <c r="C40" s="351" t="s">
        <v>220</v>
      </c>
      <c r="D40" s="352" t="s">
        <v>231</v>
      </c>
      <c r="E40" s="351" t="s">
        <v>230</v>
      </c>
      <c r="F40" s="353">
        <v>100000</v>
      </c>
      <c r="G40" s="354">
        <v>0.2</v>
      </c>
      <c r="H40" s="318">
        <f t="shared" ref="H40:H47" si="14">IF(COUNT(F40:G40)&lt;1,"",F40-F40*G40)</f>
        <v>80000</v>
      </c>
      <c r="I40" s="360">
        <v>10</v>
      </c>
      <c r="J40" s="321">
        <f t="shared" ref="J40:J47" si="15">IF(COUNT(H40:I40)&lt;=1,"",H40*I40)</f>
        <v>800000</v>
      </c>
      <c r="K40" s="363">
        <f t="shared" si="12"/>
        <v>1000</v>
      </c>
      <c r="L40" s="322">
        <f t="shared" si="13"/>
        <v>10000</v>
      </c>
      <c r="M40" s="55"/>
    </row>
    <row r="41" spans="2:21" ht="52.5" customHeight="1">
      <c r="B41" s="350">
        <v>3</v>
      </c>
      <c r="C41" s="351" t="s">
        <v>220</v>
      </c>
      <c r="D41" s="352" t="s">
        <v>232</v>
      </c>
      <c r="E41" s="351" t="s">
        <v>230</v>
      </c>
      <c r="F41" s="353">
        <v>50000</v>
      </c>
      <c r="G41" s="354">
        <v>0.1</v>
      </c>
      <c r="H41" s="318">
        <f t="shared" si="14"/>
        <v>45000</v>
      </c>
      <c r="I41" s="360">
        <v>10</v>
      </c>
      <c r="J41" s="321">
        <f t="shared" si="15"/>
        <v>450000</v>
      </c>
      <c r="K41" s="363">
        <f t="shared" si="12"/>
        <v>500</v>
      </c>
      <c r="L41" s="322">
        <f t="shared" si="13"/>
        <v>5000</v>
      </c>
      <c r="M41" s="55"/>
      <c r="Q41" s="53"/>
      <c r="R41" s="53"/>
      <c r="S41" s="45"/>
      <c r="T41" s="45"/>
      <c r="U41" s="45"/>
    </row>
    <row r="42" spans="2:21" ht="54.75" customHeight="1">
      <c r="B42" s="350">
        <v>4</v>
      </c>
      <c r="C42" s="351" t="s">
        <v>220</v>
      </c>
      <c r="D42" s="352" t="s">
        <v>233</v>
      </c>
      <c r="E42" s="351" t="s">
        <v>230</v>
      </c>
      <c r="F42" s="353">
        <v>1000000</v>
      </c>
      <c r="G42" s="354">
        <v>0.5</v>
      </c>
      <c r="H42" s="318">
        <f t="shared" si="14"/>
        <v>500000</v>
      </c>
      <c r="I42" s="360">
        <v>10</v>
      </c>
      <c r="J42" s="321">
        <f t="shared" si="15"/>
        <v>5000000</v>
      </c>
      <c r="K42" s="363">
        <f t="shared" si="12"/>
        <v>10000</v>
      </c>
      <c r="L42" s="322">
        <f t="shared" si="13"/>
        <v>100000</v>
      </c>
      <c r="M42" s="55"/>
      <c r="Q42" s="53"/>
      <c r="R42"/>
      <c r="T42" s="45"/>
    </row>
    <row r="43" spans="2:21" ht="15.75" customHeight="1">
      <c r="B43" s="350"/>
      <c r="C43" s="351"/>
      <c r="D43" s="353"/>
      <c r="E43" s="351"/>
      <c r="F43" s="353"/>
      <c r="G43" s="354"/>
      <c r="H43" s="318" t="str">
        <f t="shared" si="14"/>
        <v/>
      </c>
      <c r="I43" s="361"/>
      <c r="J43" s="321" t="str">
        <f t="shared" si="15"/>
        <v/>
      </c>
      <c r="K43" s="364"/>
      <c r="L43" s="323" t="str">
        <f t="shared" si="13"/>
        <v/>
      </c>
      <c r="M43" s="55"/>
      <c r="Q43" s="53"/>
      <c r="R43" s="53"/>
      <c r="T43" s="45"/>
    </row>
    <row r="44" spans="2:21" ht="15.75" customHeight="1">
      <c r="B44" s="350"/>
      <c r="C44" s="351"/>
      <c r="D44" s="353"/>
      <c r="E44" s="351"/>
      <c r="F44" s="353"/>
      <c r="G44" s="354"/>
      <c r="H44" s="318" t="str">
        <f t="shared" si="14"/>
        <v/>
      </c>
      <c r="I44" s="361"/>
      <c r="J44" s="321" t="str">
        <f t="shared" si="15"/>
        <v/>
      </c>
      <c r="K44" s="364"/>
      <c r="L44" s="323" t="str">
        <f t="shared" si="13"/>
        <v/>
      </c>
      <c r="M44" s="55"/>
      <c r="Q44" s="53"/>
      <c r="R44" s="53"/>
      <c r="S44" s="45"/>
      <c r="T44" s="45"/>
      <c r="U44" s="45"/>
    </row>
    <row r="45" spans="2:21" ht="15.75" customHeight="1">
      <c r="B45" s="350"/>
      <c r="C45" s="351"/>
      <c r="D45" s="353"/>
      <c r="E45" s="351"/>
      <c r="F45" s="353"/>
      <c r="G45" s="354"/>
      <c r="H45" s="318" t="str">
        <f t="shared" si="14"/>
        <v/>
      </c>
      <c r="I45" s="361"/>
      <c r="J45" s="321" t="str">
        <f t="shared" si="15"/>
        <v/>
      </c>
      <c r="K45" s="364"/>
      <c r="L45" s="323" t="str">
        <f t="shared" si="13"/>
        <v/>
      </c>
      <c r="M45" s="55"/>
      <c r="Q45" s="53"/>
      <c r="R45"/>
      <c r="T45" s="45"/>
    </row>
    <row r="46" spans="2:21" ht="15.75" customHeight="1">
      <c r="B46" s="350"/>
      <c r="C46" s="351"/>
      <c r="D46" s="353"/>
      <c r="E46" s="351"/>
      <c r="F46" s="353"/>
      <c r="G46" s="354"/>
      <c r="H46" s="318" t="str">
        <f t="shared" si="14"/>
        <v/>
      </c>
      <c r="I46" s="361"/>
      <c r="J46" s="321" t="str">
        <f t="shared" si="15"/>
        <v/>
      </c>
      <c r="K46" s="364"/>
      <c r="L46" s="323" t="str">
        <f t="shared" si="13"/>
        <v/>
      </c>
      <c r="M46" s="55"/>
      <c r="Q46" s="53"/>
      <c r="R46"/>
      <c r="T46" s="45"/>
    </row>
    <row r="47" spans="2:21" ht="15.75" customHeight="1" thickBot="1">
      <c r="B47" s="356"/>
      <c r="C47" s="357"/>
      <c r="D47" s="358"/>
      <c r="E47" s="357"/>
      <c r="F47" s="358"/>
      <c r="G47" s="359"/>
      <c r="H47" s="324" t="str">
        <f t="shared" si="14"/>
        <v/>
      </c>
      <c r="I47" s="362"/>
      <c r="J47" s="325" t="str">
        <f t="shared" si="15"/>
        <v/>
      </c>
      <c r="K47" s="365"/>
      <c r="L47" s="326" t="str">
        <f t="shared" si="13"/>
        <v/>
      </c>
      <c r="M47" s="55"/>
      <c r="Q47" s="53"/>
      <c r="R47" s="53"/>
      <c r="T47" s="45"/>
    </row>
    <row r="48" spans="2:21" ht="15.75" customHeight="1" thickTop="1">
      <c r="B48" s="256"/>
      <c r="C48" s="257"/>
      <c r="D48" s="257"/>
      <c r="E48" s="257"/>
      <c r="F48" s="257"/>
      <c r="G48" s="257"/>
      <c r="H48" s="258" t="s">
        <v>182</v>
      </c>
      <c r="I48" s="638">
        <f>SUM(J39:J47)</f>
        <v>13450000</v>
      </c>
      <c r="J48" s="639"/>
      <c r="K48" s="277"/>
      <c r="L48" s="328">
        <f>SUM(L39:L47)</f>
        <v>295000</v>
      </c>
      <c r="M48" s="55"/>
      <c r="P48" s="45"/>
      <c r="Q48" s="53"/>
      <c r="R48" s="53"/>
      <c r="T48" s="45"/>
    </row>
    <row r="49" spans="1:31" ht="9.75" customHeight="1">
      <c r="B49" s="58"/>
      <c r="C49" s="58"/>
      <c r="D49" s="58"/>
      <c r="E49" s="58"/>
      <c r="F49" s="58"/>
      <c r="G49" s="58"/>
      <c r="H49" s="58"/>
      <c r="I49" s="58"/>
      <c r="J49" s="58"/>
      <c r="K49" s="249"/>
      <c r="L49" s="249"/>
      <c r="M49" s="53"/>
      <c r="P49" s="53"/>
      <c r="Q49" s="53"/>
      <c r="R49" s="53"/>
      <c r="T49" s="45"/>
    </row>
    <row r="50" spans="1:31" ht="18" customHeight="1">
      <c r="B50" s="640" t="s">
        <v>183</v>
      </c>
      <c r="C50" s="641"/>
      <c r="D50" s="641"/>
      <c r="E50" s="641"/>
      <c r="F50" s="641"/>
      <c r="G50" s="641"/>
      <c r="H50" s="641"/>
      <c r="I50" s="642">
        <f>SUMIF(H5:H48,"（小計）",I5:J48)</f>
        <v>60904000</v>
      </c>
      <c r="J50" s="643"/>
      <c r="K50" s="254"/>
      <c r="L50" s="329">
        <f>SUMIF(H5:H48,"（小計）",L5:M48)</f>
        <v>917600</v>
      </c>
      <c r="M50" s="55"/>
    </row>
    <row r="51" spans="1:31" ht="18" customHeight="1">
      <c r="B51" s="644" t="s">
        <v>184</v>
      </c>
      <c r="C51" s="645"/>
      <c r="D51" s="645"/>
      <c r="E51" s="645"/>
      <c r="F51" s="645"/>
      <c r="G51" s="645"/>
      <c r="H51" s="645"/>
      <c r="I51" s="646"/>
      <c r="J51" s="647"/>
      <c r="K51" s="259"/>
      <c r="L51" s="260" t="str">
        <f>IF(COUNT(B51,K51)=0,"",B51*K51)</f>
        <v/>
      </c>
      <c r="M51" s="55"/>
    </row>
    <row r="52" spans="1:31" ht="18" customHeight="1">
      <c r="B52" s="633" t="s">
        <v>177</v>
      </c>
      <c r="C52" s="634"/>
      <c r="D52" s="634"/>
      <c r="E52" s="634"/>
      <c r="F52" s="634"/>
      <c r="G52" s="634"/>
      <c r="H52" s="634"/>
      <c r="I52" s="635">
        <f>I50-I51</f>
        <v>60904000</v>
      </c>
      <c r="J52" s="636"/>
      <c r="K52" s="255"/>
      <c r="L52" s="330">
        <f>L50</f>
        <v>917600</v>
      </c>
      <c r="M52" s="55"/>
      <c r="Q52" s="53"/>
      <c r="R52" s="53"/>
      <c r="S52" s="45"/>
      <c r="T52" s="45"/>
      <c r="U52" s="45"/>
    </row>
    <row r="53" spans="1:31" s="217" customFormat="1" ht="5.25" customHeight="1">
      <c r="C53" s="51"/>
      <c r="D53" s="51"/>
      <c r="E53" s="51"/>
      <c r="F53" s="51"/>
      <c r="G53" s="51"/>
      <c r="H53" s="51"/>
      <c r="I53" s="51"/>
      <c r="J53" s="220"/>
      <c r="K53" s="51"/>
      <c r="L53" s="220"/>
      <c r="M53" s="220"/>
      <c r="N53" s="220"/>
      <c r="O53" s="220"/>
      <c r="S53" s="220"/>
      <c r="T53" s="220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</row>
    <row r="54" spans="1:31" s="217" customFormat="1" ht="6" customHeight="1">
      <c r="A54" s="108"/>
      <c r="B54" s="108" t="s">
        <v>84</v>
      </c>
      <c r="C54" s="109"/>
      <c r="D54" s="109"/>
      <c r="E54" s="109"/>
      <c r="F54" s="109"/>
      <c r="G54" s="109"/>
      <c r="H54" s="109"/>
      <c r="I54" s="108"/>
      <c r="J54" s="108"/>
      <c r="K54" s="108"/>
      <c r="L54" s="108"/>
      <c r="M54" s="70"/>
      <c r="N54" s="70"/>
      <c r="R54" s="70"/>
      <c r="S54" s="70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</row>
    <row r="55" spans="1:31" s="58" customFormat="1" ht="18" customHeight="1">
      <c r="C55" s="59"/>
      <c r="D55" s="60"/>
      <c r="E55" s="59"/>
      <c r="F55" s="60"/>
      <c r="G55" s="60"/>
      <c r="H55" s="61"/>
      <c r="I55" s="62"/>
      <c r="J55" s="61"/>
      <c r="K55" s="62"/>
      <c r="L55" s="61"/>
      <c r="M55" s="57"/>
      <c r="P55" s="217"/>
      <c r="Q55" s="217"/>
      <c r="R55" s="217"/>
    </row>
    <row r="56" spans="1:31" s="58" customFormat="1" ht="18" customHeight="1">
      <c r="C56" s="59"/>
      <c r="D56" s="60"/>
      <c r="E56" s="59"/>
      <c r="F56" s="60"/>
      <c r="G56" s="60"/>
      <c r="H56" s="61"/>
      <c r="I56" s="62"/>
      <c r="J56" s="61"/>
      <c r="K56" s="62"/>
      <c r="L56" s="61"/>
      <c r="M56" s="57"/>
      <c r="P56" s="217"/>
      <c r="Q56" s="217"/>
      <c r="R56" s="217"/>
    </row>
    <row r="57" spans="1:31" s="58" customFormat="1" ht="18" customHeight="1">
      <c r="C57" s="63"/>
      <c r="D57" s="64"/>
      <c r="E57" s="63"/>
      <c r="F57" s="64"/>
      <c r="G57" s="64"/>
      <c r="H57" s="61"/>
      <c r="I57" s="62"/>
      <c r="J57" s="61"/>
      <c r="K57" s="62"/>
      <c r="L57" s="61"/>
      <c r="M57" s="57"/>
      <c r="P57" s="217"/>
      <c r="Q57" s="217"/>
      <c r="R57" s="217"/>
    </row>
    <row r="58" spans="1:31" s="58" customFormat="1">
      <c r="C58" s="63"/>
      <c r="D58" s="64"/>
      <c r="E58" s="63"/>
      <c r="F58" s="64"/>
      <c r="G58" s="64"/>
      <c r="H58" s="61"/>
      <c r="I58" s="62"/>
      <c r="J58" s="61"/>
      <c r="K58" s="62"/>
      <c r="L58" s="61"/>
      <c r="M58" s="65"/>
      <c r="P58" s="217"/>
      <c r="Q58" s="217"/>
      <c r="R58" s="217"/>
    </row>
    <row r="59" spans="1:31" s="58" customFormat="1">
      <c r="C59" s="60"/>
      <c r="D59" s="61"/>
      <c r="E59" s="60"/>
      <c r="F59" s="61"/>
      <c r="G59" s="61"/>
      <c r="H59" s="60"/>
      <c r="I59" s="60"/>
      <c r="J59" s="61"/>
      <c r="K59" s="60"/>
      <c r="L59" s="61"/>
      <c r="M59" s="65"/>
      <c r="P59" s="217"/>
      <c r="Q59" s="217"/>
      <c r="R59" s="217"/>
    </row>
    <row r="60" spans="1:31" s="58" customForma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5"/>
      <c r="P60" s="217"/>
      <c r="Q60" s="217"/>
      <c r="R60" s="217"/>
    </row>
    <row r="61" spans="1:31">
      <c r="B61" s="63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6"/>
    </row>
    <row r="62" spans="1:31"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6"/>
    </row>
    <row r="63" spans="1:31"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6"/>
    </row>
    <row r="64" spans="1:31"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6"/>
    </row>
    <row r="65" spans="2:13"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6"/>
    </row>
    <row r="66" spans="2:13"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6"/>
    </row>
    <row r="67" spans="2:13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6"/>
    </row>
    <row r="68" spans="2:13"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6"/>
    </row>
    <row r="69" spans="2:13"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6"/>
    </row>
    <row r="70" spans="2:13"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6"/>
    </row>
    <row r="71" spans="2:13"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6"/>
    </row>
    <row r="72" spans="2:13"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6"/>
    </row>
    <row r="73" spans="2:13"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6"/>
    </row>
    <row r="74" spans="2:13"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6"/>
    </row>
    <row r="75" spans="2:13"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6"/>
    </row>
    <row r="76" spans="2:13"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6"/>
    </row>
    <row r="77" spans="2:13"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6"/>
    </row>
    <row r="78" spans="2:13"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6"/>
    </row>
    <row r="79" spans="2:13"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6"/>
    </row>
    <row r="80" spans="2:13"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6"/>
    </row>
    <row r="81" spans="2:13"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6"/>
    </row>
    <row r="82" spans="2:13"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6"/>
    </row>
    <row r="83" spans="2:13"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6"/>
    </row>
    <row r="84" spans="2:13"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6"/>
    </row>
    <row r="85" spans="2:13"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6"/>
    </row>
    <row r="86" spans="2:13"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6"/>
    </row>
    <row r="87" spans="2:13"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6"/>
    </row>
    <row r="88" spans="2:13"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6"/>
    </row>
    <row r="89" spans="2:13"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6"/>
    </row>
    <row r="90" spans="2:13"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6"/>
    </row>
    <row r="91" spans="2:13"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6"/>
    </row>
    <row r="92" spans="2:13"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6"/>
    </row>
    <row r="93" spans="2:13"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6"/>
    </row>
    <row r="94" spans="2:13"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</row>
  </sheetData>
  <sheetProtection sheet="1" objects="1" scenarios="1" selectLockedCells="1"/>
  <mergeCells count="14">
    <mergeCell ref="I37:J37"/>
    <mergeCell ref="C5:D5"/>
    <mergeCell ref="I15:J15"/>
    <mergeCell ref="C16:D16"/>
    <mergeCell ref="I26:J26"/>
    <mergeCell ref="C27:D27"/>
    <mergeCell ref="B52:H52"/>
    <mergeCell ref="I52:J52"/>
    <mergeCell ref="C38:D38"/>
    <mergeCell ref="I48:J48"/>
    <mergeCell ref="B50:H50"/>
    <mergeCell ref="I50:J50"/>
    <mergeCell ref="B51:H51"/>
    <mergeCell ref="I51:J51"/>
  </mergeCells>
  <phoneticPr fontId="2"/>
  <dataValidations count="1">
    <dataValidation type="list" errorStyle="information" allowBlank="1" showInputMessage="1" showErrorMessage="1" sqref="C5:D5 C16:D16 C27:D27 C38:D38">
      <formula1>$P$4:$P$14</formula1>
    </dataValidation>
  </dataValidations>
  <printOptions horizontalCentered="1"/>
  <pageMargins left="0.59055118110236227" right="0.59055118110236227" top="0.59055118110236227" bottom="0.39370078740157483" header="0.35433070866141736" footer="0.19685039370078741"/>
  <pageSetup paperSize="9" scale="79" fitToHeight="0" orientation="portrait" horizontalDpi="300" verticalDpi="300" r:id="rId1"/>
  <headerFooter alignWithMargins="0">
    <oddFooter>&amp;C&amp;9&amp;P/&amp;N</oddFooter>
  </headerFooter>
  <rowBreaks count="1" manualBreakCount="1">
    <brk id="26" max="1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9873" r:id="rId4" name="Check Box 1">
              <controlPr defaultSize="0" autoFill="0" autoLine="0" autoPict="0">
                <anchor moveWithCells="1">
                  <from>
                    <xdr:col>4</xdr:col>
                    <xdr:colOff>104775</xdr:colOff>
                    <xdr:row>1</xdr:row>
                    <xdr:rowOff>19050</xdr:rowOff>
                  </from>
                  <to>
                    <xdr:col>4</xdr:col>
                    <xdr:colOff>409575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7" r:id="rId5" name="Check Box 5">
              <controlPr defaultSize="0" autoFill="0" autoLine="0" autoPict="0">
                <anchor moveWithCells="1">
                  <from>
                    <xdr:col>5</xdr:col>
                    <xdr:colOff>666750</xdr:colOff>
                    <xdr:row>1</xdr:row>
                    <xdr:rowOff>19050</xdr:rowOff>
                  </from>
                  <to>
                    <xdr:col>6</xdr:col>
                    <xdr:colOff>266700</xdr:colOff>
                    <xdr:row>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U38"/>
  <sheetViews>
    <sheetView showGridLines="0" showZeros="0" zoomScaleNormal="100" zoomScaleSheetLayoutView="100" workbookViewId="0">
      <selection activeCell="B6" sqref="B6"/>
    </sheetView>
  </sheetViews>
  <sheetFormatPr defaultColWidth="3.625" defaultRowHeight="15" customHeight="1"/>
  <cols>
    <col min="1" max="1" width="2.625" style="217" customWidth="1"/>
    <col min="2" max="18" width="3.625" style="217" customWidth="1"/>
    <col min="19" max="20" width="3.875" style="217" customWidth="1"/>
    <col min="21" max="27" width="3.875" style="43" customWidth="1"/>
    <col min="28" max="30" width="3.625" style="43" customWidth="1"/>
    <col min="31" max="31" width="1.875" style="217" customWidth="1"/>
    <col min="32" max="16384" width="3.625" style="217"/>
  </cols>
  <sheetData>
    <row r="1" spans="1:31" ht="15" customHeight="1">
      <c r="A1" s="104" t="s">
        <v>14</v>
      </c>
      <c r="B1" s="105"/>
      <c r="C1" s="104"/>
      <c r="D1" s="104"/>
      <c r="E1" s="104"/>
      <c r="F1" s="104"/>
      <c r="G1" s="104"/>
      <c r="H1" s="104"/>
      <c r="I1" s="104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6"/>
      <c r="AB1" s="106"/>
      <c r="AC1" s="106"/>
      <c r="AD1" s="106"/>
    </row>
    <row r="2" spans="1:31" ht="21" customHeight="1">
      <c r="A2" s="41" t="s">
        <v>252</v>
      </c>
      <c r="B2" s="41"/>
    </row>
    <row r="3" spans="1:31" ht="15" customHeight="1">
      <c r="B3" s="42" t="s">
        <v>249</v>
      </c>
      <c r="AD3" s="107" t="s">
        <v>108</v>
      </c>
    </row>
    <row r="4" spans="1:31" ht="15" customHeight="1">
      <c r="B4" s="424" t="s">
        <v>34</v>
      </c>
      <c r="C4" s="660" t="s">
        <v>16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662" t="s">
        <v>1</v>
      </c>
      <c r="AA4" s="431"/>
      <c r="AB4" s="431"/>
      <c r="AC4" s="431"/>
      <c r="AD4" s="432"/>
      <c r="AE4" s="44"/>
    </row>
    <row r="5" spans="1:31" ht="12" customHeight="1">
      <c r="B5" s="425"/>
      <c r="C5" s="661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663"/>
      <c r="AA5" s="433"/>
      <c r="AB5" s="433"/>
      <c r="AC5" s="433"/>
      <c r="AD5" s="434"/>
      <c r="AE5" s="45"/>
    </row>
    <row r="6" spans="1:31" s="45" customFormat="1" ht="18" customHeight="1">
      <c r="B6" s="338">
        <v>1</v>
      </c>
      <c r="C6" s="664" t="s">
        <v>47</v>
      </c>
      <c r="D6" s="535"/>
      <c r="E6" s="535"/>
      <c r="F6" s="535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5"/>
      <c r="R6" s="535"/>
      <c r="S6" s="535"/>
      <c r="T6" s="535"/>
      <c r="U6" s="535"/>
      <c r="V6" s="535"/>
      <c r="W6" s="535"/>
      <c r="X6" s="535"/>
      <c r="Y6" s="665"/>
      <c r="Z6" s="666">
        <v>3000000</v>
      </c>
      <c r="AA6" s="667"/>
      <c r="AB6" s="667"/>
      <c r="AC6" s="667"/>
      <c r="AD6" s="476"/>
    </row>
    <row r="7" spans="1:31" s="45" customFormat="1" ht="18" customHeight="1">
      <c r="B7" s="339">
        <v>2</v>
      </c>
      <c r="C7" s="652" t="s">
        <v>63</v>
      </c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653"/>
      <c r="Z7" s="654">
        <v>1500000</v>
      </c>
      <c r="AA7" s="655"/>
      <c r="AB7" s="655"/>
      <c r="AC7" s="655"/>
      <c r="AD7" s="478"/>
    </row>
    <row r="8" spans="1:31" s="45" customFormat="1" ht="18" customHeight="1">
      <c r="B8" s="339">
        <v>3</v>
      </c>
      <c r="C8" s="652" t="s">
        <v>48</v>
      </c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1"/>
      <c r="X8" s="441"/>
      <c r="Y8" s="653"/>
      <c r="Z8" s="654">
        <v>10000000</v>
      </c>
      <c r="AA8" s="655"/>
      <c r="AB8" s="655"/>
      <c r="AC8" s="655"/>
      <c r="AD8" s="478"/>
    </row>
    <row r="9" spans="1:31" s="45" customFormat="1" ht="18" customHeight="1">
      <c r="B9" s="339">
        <v>4</v>
      </c>
      <c r="C9" s="652" t="s">
        <v>37</v>
      </c>
      <c r="D9" s="441"/>
      <c r="E9" s="441"/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653"/>
      <c r="Z9" s="654"/>
      <c r="AA9" s="655"/>
      <c r="AB9" s="655"/>
      <c r="AC9" s="655"/>
      <c r="AD9" s="478"/>
    </row>
    <row r="10" spans="1:31" s="45" customFormat="1" ht="18" customHeight="1">
      <c r="B10" s="366"/>
      <c r="C10" s="657"/>
      <c r="D10" s="658"/>
      <c r="E10" s="658"/>
      <c r="F10" s="658"/>
      <c r="G10" s="658"/>
      <c r="H10" s="658"/>
      <c r="I10" s="658"/>
      <c r="J10" s="658"/>
      <c r="K10" s="658"/>
      <c r="L10" s="658"/>
      <c r="M10" s="658"/>
      <c r="N10" s="658"/>
      <c r="O10" s="658"/>
      <c r="P10" s="658"/>
      <c r="Q10" s="658"/>
      <c r="R10" s="658"/>
      <c r="S10" s="658"/>
      <c r="T10" s="658"/>
      <c r="U10" s="658"/>
      <c r="V10" s="658"/>
      <c r="W10" s="658"/>
      <c r="X10" s="658"/>
      <c r="Y10" s="659"/>
      <c r="Z10" s="654"/>
      <c r="AA10" s="655"/>
      <c r="AB10" s="655"/>
      <c r="AC10" s="655"/>
      <c r="AD10" s="478"/>
    </row>
    <row r="11" spans="1:31" s="45" customFormat="1" ht="18" customHeight="1">
      <c r="B11" s="366"/>
      <c r="C11" s="657"/>
      <c r="D11" s="658"/>
      <c r="E11" s="658"/>
      <c r="F11" s="658"/>
      <c r="G11" s="658"/>
      <c r="H11" s="658"/>
      <c r="I11" s="658"/>
      <c r="J11" s="658"/>
      <c r="K11" s="658"/>
      <c r="L11" s="658"/>
      <c r="M11" s="658"/>
      <c r="N11" s="658"/>
      <c r="O11" s="658"/>
      <c r="P11" s="658"/>
      <c r="Q11" s="658"/>
      <c r="R11" s="658"/>
      <c r="S11" s="658"/>
      <c r="T11" s="658"/>
      <c r="U11" s="658"/>
      <c r="V11" s="658"/>
      <c r="W11" s="658"/>
      <c r="X11" s="658"/>
      <c r="Y11" s="659"/>
      <c r="Z11" s="654"/>
      <c r="AA11" s="655"/>
      <c r="AB11" s="655"/>
      <c r="AC11" s="655"/>
      <c r="AD11" s="478"/>
    </row>
    <row r="12" spans="1:31" s="45" customFormat="1" ht="18" customHeight="1">
      <c r="B12" s="366"/>
      <c r="C12" s="657"/>
      <c r="D12" s="658"/>
      <c r="E12" s="658"/>
      <c r="F12" s="658"/>
      <c r="G12" s="658"/>
      <c r="H12" s="658"/>
      <c r="I12" s="658"/>
      <c r="J12" s="658"/>
      <c r="K12" s="658"/>
      <c r="L12" s="658"/>
      <c r="M12" s="658"/>
      <c r="N12" s="658"/>
      <c r="O12" s="658"/>
      <c r="P12" s="658"/>
      <c r="Q12" s="658"/>
      <c r="R12" s="658"/>
      <c r="S12" s="658"/>
      <c r="T12" s="658"/>
      <c r="U12" s="658"/>
      <c r="V12" s="658"/>
      <c r="W12" s="658"/>
      <c r="X12" s="658"/>
      <c r="Y12" s="659"/>
      <c r="Z12" s="654"/>
      <c r="AA12" s="655"/>
      <c r="AB12" s="655"/>
      <c r="AC12" s="655"/>
      <c r="AD12" s="478"/>
    </row>
    <row r="13" spans="1:31" s="45" customFormat="1" ht="18" customHeight="1" thickBot="1">
      <c r="B13" s="340"/>
      <c r="C13" s="567"/>
      <c r="D13" s="465"/>
      <c r="E13" s="465"/>
      <c r="F13" s="465"/>
      <c r="G13" s="465"/>
      <c r="H13" s="465"/>
      <c r="I13" s="465"/>
      <c r="J13" s="465"/>
      <c r="K13" s="465"/>
      <c r="L13" s="465"/>
      <c r="M13" s="465"/>
      <c r="N13" s="465"/>
      <c r="O13" s="465"/>
      <c r="P13" s="465"/>
      <c r="Q13" s="465"/>
      <c r="R13" s="465"/>
      <c r="S13" s="465"/>
      <c r="T13" s="465"/>
      <c r="U13" s="465"/>
      <c r="V13" s="465"/>
      <c r="W13" s="465"/>
      <c r="X13" s="465"/>
      <c r="Y13" s="656"/>
      <c r="Z13" s="654"/>
      <c r="AA13" s="655"/>
      <c r="AB13" s="655"/>
      <c r="AC13" s="655"/>
      <c r="AD13" s="478"/>
    </row>
    <row r="14" spans="1:31" ht="18" customHeight="1" thickTop="1" thickBot="1">
      <c r="X14" s="46" t="s">
        <v>114</v>
      </c>
      <c r="Y14" s="217"/>
      <c r="Z14" s="649">
        <f>SUM(Z6:AD13)</f>
        <v>14500000</v>
      </c>
      <c r="AA14" s="650"/>
      <c r="AB14" s="650"/>
      <c r="AC14" s="650"/>
      <c r="AD14" s="651"/>
      <c r="AE14" s="45"/>
    </row>
    <row r="15" spans="1:31" ht="15.75" customHeight="1" thickTop="1" thickBot="1"/>
    <row r="16" spans="1:31" ht="24" customHeight="1" thickBot="1">
      <c r="Y16" s="47" t="s">
        <v>253</v>
      </c>
      <c r="Z16" s="456">
        <f>Z14</f>
        <v>14500000</v>
      </c>
      <c r="AA16" s="457"/>
      <c r="AB16" s="457"/>
      <c r="AC16" s="457"/>
      <c r="AD16" s="458"/>
    </row>
    <row r="17" spans="1:30" s="45" customFormat="1" ht="14.25" customHeight="1">
      <c r="B17" s="219"/>
      <c r="C17" s="219"/>
      <c r="D17" s="219"/>
      <c r="E17" s="219"/>
      <c r="F17" s="219"/>
      <c r="G17" s="219"/>
      <c r="H17" s="219"/>
      <c r="I17" s="219"/>
      <c r="J17" s="219"/>
      <c r="K17" s="126"/>
      <c r="L17" s="126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</row>
    <row r="18" spans="1:30" s="45" customFormat="1" ht="216.75" customHeight="1">
      <c r="B18" s="484" t="s">
        <v>242</v>
      </c>
      <c r="C18" s="485"/>
      <c r="D18" s="485"/>
      <c r="E18" s="485"/>
      <c r="F18" s="485"/>
      <c r="G18" s="485"/>
      <c r="H18" s="485"/>
      <c r="I18" s="485"/>
      <c r="J18" s="485"/>
      <c r="K18" s="485"/>
      <c r="L18" s="485"/>
      <c r="M18" s="485"/>
      <c r="N18" s="485"/>
      <c r="O18" s="485"/>
      <c r="P18" s="485"/>
      <c r="Q18" s="485"/>
      <c r="R18" s="485"/>
      <c r="S18" s="485"/>
      <c r="T18" s="485"/>
      <c r="U18" s="485"/>
      <c r="V18" s="485"/>
      <c r="W18" s="485"/>
      <c r="X18" s="485"/>
      <c r="Y18" s="485"/>
      <c r="Z18" s="485"/>
      <c r="AA18" s="485"/>
      <c r="AB18" s="485"/>
      <c r="AC18" s="485"/>
      <c r="AD18" s="486"/>
    </row>
    <row r="19" spans="1:30" s="45" customFormat="1" ht="206.25" customHeight="1">
      <c r="B19" s="487"/>
      <c r="C19" s="488"/>
      <c r="D19" s="488"/>
      <c r="E19" s="488"/>
      <c r="F19" s="488"/>
      <c r="G19" s="488"/>
      <c r="H19" s="488"/>
      <c r="I19" s="488"/>
      <c r="J19" s="488"/>
      <c r="K19" s="488"/>
      <c r="L19" s="488"/>
      <c r="M19" s="488"/>
      <c r="N19" s="488"/>
      <c r="O19" s="488"/>
      <c r="P19" s="488"/>
      <c r="Q19" s="488"/>
      <c r="R19" s="488"/>
      <c r="S19" s="488"/>
      <c r="T19" s="488"/>
      <c r="U19" s="488"/>
      <c r="V19" s="488"/>
      <c r="W19" s="488"/>
      <c r="X19" s="488"/>
      <c r="Y19" s="488"/>
      <c r="Z19" s="488"/>
      <c r="AA19" s="488"/>
      <c r="AB19" s="488"/>
      <c r="AC19" s="488"/>
      <c r="AD19" s="489"/>
    </row>
    <row r="20" spans="1:30" s="45" customFormat="1" ht="204.75" customHeight="1">
      <c r="B20" s="490"/>
      <c r="C20" s="491"/>
      <c r="D20" s="491"/>
      <c r="E20" s="491"/>
      <c r="F20" s="491"/>
      <c r="G20" s="491"/>
      <c r="H20" s="491"/>
      <c r="I20" s="491"/>
      <c r="J20" s="491"/>
      <c r="K20" s="491"/>
      <c r="L20" s="491"/>
      <c r="M20" s="491"/>
      <c r="N20" s="491"/>
      <c r="O20" s="491"/>
      <c r="P20" s="491"/>
      <c r="Q20" s="491"/>
      <c r="R20" s="491"/>
      <c r="S20" s="491"/>
      <c r="T20" s="491"/>
      <c r="U20" s="491"/>
      <c r="V20" s="491"/>
      <c r="W20" s="491"/>
      <c r="X20" s="491"/>
      <c r="Y20" s="491"/>
      <c r="Z20" s="491"/>
      <c r="AA20" s="491"/>
      <c r="AB20" s="491"/>
      <c r="AC20" s="491"/>
      <c r="AD20" s="492"/>
    </row>
    <row r="21" spans="1:30" ht="5.25" customHeight="1">
      <c r="B21" s="220"/>
      <c r="C21" s="51"/>
      <c r="D21" s="51"/>
      <c r="E21" s="51"/>
      <c r="F21" s="51"/>
      <c r="G21" s="51"/>
      <c r="H21" s="51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ht="6" customHeight="1">
      <c r="A22" s="108"/>
      <c r="B22" s="108"/>
      <c r="C22" s="109"/>
      <c r="D22" s="109"/>
      <c r="E22" s="109"/>
      <c r="F22" s="109"/>
      <c r="G22" s="109"/>
      <c r="H22" s="109"/>
      <c r="I22" s="109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</row>
    <row r="38" spans="47:47" ht="15" customHeight="1">
      <c r="AU38" s="164"/>
    </row>
  </sheetData>
  <sheetProtection sheet="1" objects="1" scenarios="1" selectLockedCells="1"/>
  <mergeCells count="22">
    <mergeCell ref="C7:Y7"/>
    <mergeCell ref="Z7:AD7"/>
    <mergeCell ref="B4:B5"/>
    <mergeCell ref="C4:Y5"/>
    <mergeCell ref="Z4:AD5"/>
    <mergeCell ref="C6:Y6"/>
    <mergeCell ref="Z6:AD6"/>
    <mergeCell ref="Z14:AD14"/>
    <mergeCell ref="Z16:AD16"/>
    <mergeCell ref="B18:AD20"/>
    <mergeCell ref="C8:Y8"/>
    <mergeCell ref="Z8:AD8"/>
    <mergeCell ref="C9:Y9"/>
    <mergeCell ref="Z9:AD9"/>
    <mergeCell ref="C13:Y13"/>
    <mergeCell ref="Z13:AD13"/>
    <mergeCell ref="C10:Y10"/>
    <mergeCell ref="C11:Y11"/>
    <mergeCell ref="C12:Y12"/>
    <mergeCell ref="Z10:AD10"/>
    <mergeCell ref="Z11:AD11"/>
    <mergeCell ref="Z12:AD12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75" fitToHeight="0" orientation="portrait" horizontalDpi="300" verticalDpi="300" r:id="rId1"/>
  <headerFooter alignWithMargins="0">
    <oddFooter>&amp;C&amp;9&amp;P/&amp;N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U57"/>
  <sheetViews>
    <sheetView showGridLines="0" showZeros="0" zoomScaleNormal="100" zoomScaleSheetLayoutView="100" workbookViewId="0">
      <selection activeCell="X1" sqref="X1:AA1"/>
    </sheetView>
  </sheetViews>
  <sheetFormatPr defaultColWidth="3.625" defaultRowHeight="13.5"/>
  <cols>
    <col min="1" max="27" width="3.75" customWidth="1"/>
    <col min="28" max="28" width="2.375" customWidth="1"/>
  </cols>
  <sheetData>
    <row r="1" spans="1:30" ht="24" customHeight="1">
      <c r="V1" s="7"/>
      <c r="W1" s="168" t="s">
        <v>4</v>
      </c>
      <c r="X1" s="367" t="s">
        <v>202</v>
      </c>
      <c r="Y1" s="368"/>
      <c r="Z1" s="368"/>
      <c r="AA1" s="368"/>
    </row>
    <row r="2" spans="1:30" ht="6" customHeight="1">
      <c r="V2" s="7"/>
      <c r="W2" s="8"/>
      <c r="X2" s="9"/>
      <c r="Y2" s="9"/>
      <c r="Z2" s="9"/>
      <c r="AA2" s="9"/>
    </row>
    <row r="3" spans="1:30" ht="24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T3" s="166" t="s">
        <v>17</v>
      </c>
      <c r="U3" s="378" t="s">
        <v>203</v>
      </c>
      <c r="V3" s="379"/>
      <c r="W3" s="167" t="s">
        <v>18</v>
      </c>
      <c r="X3" s="336" t="s">
        <v>204</v>
      </c>
      <c r="Y3" s="167" t="s">
        <v>19</v>
      </c>
      <c r="Z3" s="336" t="s">
        <v>204</v>
      </c>
      <c r="AA3" s="167" t="s">
        <v>20</v>
      </c>
      <c r="AD3" s="304" t="s">
        <v>256</v>
      </c>
    </row>
    <row r="4" spans="1:30" ht="15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0"/>
      <c r="T4" s="7"/>
      <c r="U4" s="7"/>
      <c r="V4" s="7"/>
      <c r="W4" s="11"/>
      <c r="X4" s="11"/>
      <c r="Y4" s="11"/>
      <c r="Z4" s="11"/>
      <c r="AA4" s="11"/>
      <c r="AD4" s="304" t="s">
        <v>247</v>
      </c>
    </row>
    <row r="5" spans="1:30" ht="28.5">
      <c r="A5" s="373" t="s">
        <v>21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</row>
    <row r="6" spans="1:30" ht="18" customHeight="1">
      <c r="A6" s="2"/>
      <c r="B6" s="2"/>
      <c r="C6" s="2"/>
      <c r="D6" s="2"/>
      <c r="E6" s="2"/>
      <c r="F6" s="2"/>
      <c r="H6" s="3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30" ht="18" customHeight="1">
      <c r="A7" s="2"/>
      <c r="B7" s="404" t="s">
        <v>120</v>
      </c>
      <c r="C7" s="404"/>
      <c r="D7" s="404"/>
      <c r="E7" s="404"/>
      <c r="F7" s="404"/>
      <c r="G7" s="404"/>
      <c r="H7" s="404"/>
      <c r="I7" s="404"/>
      <c r="J7" s="13"/>
      <c r="K7" s="13"/>
      <c r="L7" s="13"/>
      <c r="M7" s="13"/>
      <c r="N7" s="1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30" ht="11.25" customHeight="1">
      <c r="A8" s="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0" s="216" customFormat="1" ht="18" customHeight="1">
      <c r="A9" s="14"/>
      <c r="B9" s="14"/>
      <c r="C9" s="15"/>
      <c r="D9" s="15"/>
      <c r="F9" s="17"/>
      <c r="G9" s="17"/>
      <c r="H9" s="17"/>
      <c r="I9" s="215"/>
      <c r="J9" s="215"/>
      <c r="K9" s="215"/>
      <c r="L9" s="215"/>
      <c r="M9" s="215"/>
      <c r="N9" s="215"/>
      <c r="P9" s="215"/>
      <c r="Q9" s="169" t="s">
        <v>5</v>
      </c>
      <c r="R9" s="370" t="s">
        <v>237</v>
      </c>
      <c r="S9" s="370"/>
      <c r="T9" s="370"/>
      <c r="U9" s="370"/>
      <c r="V9" s="370"/>
      <c r="W9" s="370"/>
      <c r="X9" s="370"/>
      <c r="Y9" s="370"/>
      <c r="Z9" s="370"/>
      <c r="AA9" s="370"/>
    </row>
    <row r="10" spans="1:30" s="216" customFormat="1" ht="18" customHeight="1">
      <c r="A10" s="14"/>
      <c r="B10" s="14"/>
      <c r="C10" s="15"/>
      <c r="D10" s="15"/>
      <c r="F10" s="17"/>
      <c r="G10" s="17"/>
      <c r="H10" s="17"/>
      <c r="I10" s="215"/>
      <c r="J10" s="215"/>
      <c r="K10" s="215"/>
      <c r="L10" s="215"/>
      <c r="M10" s="215"/>
      <c r="N10" s="215"/>
      <c r="P10" s="215"/>
      <c r="Q10" s="19"/>
      <c r="R10" s="297"/>
      <c r="S10" s="170" t="s">
        <v>22</v>
      </c>
      <c r="T10" s="673" t="s">
        <v>238</v>
      </c>
      <c r="U10" s="673"/>
      <c r="V10" s="673"/>
      <c r="W10" s="673"/>
      <c r="X10" s="673"/>
      <c r="Y10" s="673"/>
      <c r="Z10" s="673"/>
      <c r="AA10" s="673"/>
    </row>
    <row r="11" spans="1:30" s="216" customFormat="1" ht="18" customHeight="1">
      <c r="A11" s="14"/>
      <c r="B11" s="14"/>
      <c r="C11" s="15"/>
      <c r="D11" s="15"/>
      <c r="F11" s="17"/>
      <c r="G11" s="17"/>
      <c r="H11" s="17"/>
      <c r="I11" s="215"/>
      <c r="J11" s="215"/>
      <c r="K11" s="215"/>
      <c r="L11" s="215"/>
      <c r="M11" s="215"/>
      <c r="N11" s="215"/>
      <c r="P11" s="215"/>
      <c r="Q11" s="297"/>
      <c r="R11" s="298"/>
      <c r="S11" s="297"/>
      <c r="T11" s="169" t="s">
        <v>239</v>
      </c>
      <c r="U11" s="370" t="s">
        <v>240</v>
      </c>
      <c r="V11" s="370"/>
      <c r="W11" s="370"/>
      <c r="X11" s="370"/>
      <c r="Y11" s="370"/>
      <c r="Z11" s="370"/>
      <c r="AA11" s="370"/>
    </row>
    <row r="12" spans="1:30" s="216" customFormat="1" ht="18" customHeight="1">
      <c r="A12" s="14"/>
      <c r="B12" s="14"/>
      <c r="C12" s="15"/>
      <c r="D12" s="15"/>
      <c r="E12" s="14"/>
      <c r="F12" s="14"/>
      <c r="G12" s="14"/>
      <c r="H12" s="14"/>
      <c r="I12" s="215"/>
      <c r="J12" s="215"/>
      <c r="K12" s="215"/>
      <c r="L12" s="215"/>
      <c r="M12" s="215"/>
      <c r="N12" s="215"/>
      <c r="P12" s="215"/>
      <c r="Q12" s="297"/>
      <c r="R12" s="298"/>
      <c r="S12" s="297"/>
      <c r="T12" s="170" t="s">
        <v>241</v>
      </c>
      <c r="U12" s="673" t="s">
        <v>240</v>
      </c>
      <c r="V12" s="673"/>
      <c r="W12" s="673"/>
      <c r="X12" s="673"/>
      <c r="Y12" s="673"/>
      <c r="Z12" s="673"/>
      <c r="AA12" s="673"/>
    </row>
    <row r="13" spans="1:30" s="212" customFormat="1" ht="21.75" customHeight="1">
      <c r="A13" s="14"/>
      <c r="B13" s="14"/>
      <c r="C13" s="15"/>
      <c r="D13" s="15"/>
      <c r="E13" s="14"/>
      <c r="F13" s="14"/>
      <c r="G13" s="14"/>
      <c r="H13" s="14"/>
      <c r="I13" s="211"/>
      <c r="J13" s="211"/>
      <c r="K13" s="211"/>
      <c r="L13" s="211"/>
      <c r="M13" s="211"/>
      <c r="N13" s="211"/>
      <c r="O13" s="211"/>
      <c r="Q13" s="211"/>
      <c r="R13" s="20"/>
      <c r="AA13" s="211"/>
    </row>
    <row r="14" spans="1:30" ht="18" customHeight="1">
      <c r="A14" s="2"/>
      <c r="B14" s="380" t="s">
        <v>170</v>
      </c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21"/>
    </row>
    <row r="15" spans="1:30" ht="27" customHeight="1">
      <c r="A15" s="2"/>
      <c r="B15" s="2"/>
      <c r="C15" s="1"/>
      <c r="D15" s="5" t="s">
        <v>26</v>
      </c>
      <c r="E15" s="2"/>
      <c r="F15" s="2"/>
      <c r="G15" s="2"/>
      <c r="H15" s="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30" ht="27" customHeight="1">
      <c r="A16" s="2"/>
      <c r="B16" s="405" t="s">
        <v>23</v>
      </c>
      <c r="C16" s="405"/>
      <c r="D16" s="369" t="s">
        <v>208</v>
      </c>
      <c r="E16" s="369"/>
      <c r="F16" s="369"/>
      <c r="G16" s="369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</row>
    <row r="17" spans="1:28" ht="21.75" customHeight="1">
      <c r="A17" s="2"/>
      <c r="B17" s="14"/>
      <c r="D17" s="14"/>
      <c r="E17" s="14"/>
      <c r="F17" s="14"/>
      <c r="G17" s="22"/>
      <c r="H17" s="14"/>
      <c r="I17" s="211"/>
      <c r="J17" s="211"/>
      <c r="K17" s="211"/>
      <c r="L17" s="211"/>
      <c r="M17" s="211"/>
      <c r="N17" s="211"/>
      <c r="O17" s="23"/>
      <c r="P17" s="23"/>
      <c r="Q17" s="23"/>
      <c r="R17" s="23"/>
      <c r="S17" s="7"/>
      <c r="T17" s="7"/>
      <c r="U17" s="7"/>
      <c r="V17" s="7"/>
      <c r="W17" s="7"/>
      <c r="X17" s="7"/>
      <c r="Y17" s="7"/>
      <c r="Z17" s="7"/>
      <c r="AA17" s="7"/>
    </row>
    <row r="18" spans="1:28" ht="30.75" customHeight="1" thickBot="1">
      <c r="A18" s="2"/>
      <c r="B18" s="2"/>
      <c r="C18" s="2"/>
      <c r="D18" s="171" t="s">
        <v>6</v>
      </c>
      <c r="E18" s="24"/>
      <c r="F18" s="6"/>
      <c r="G18" s="4"/>
      <c r="H18" s="25"/>
      <c r="I18" s="24"/>
      <c r="J18" s="377">
        <f>IF(COUNT(S44,S45)=0,"",S44+S45)</f>
        <v>172807871</v>
      </c>
      <c r="K18" s="377"/>
      <c r="L18" s="377"/>
      <c r="M18" s="377"/>
      <c r="N18" s="377"/>
      <c r="O18" s="377"/>
      <c r="P18" s="377"/>
      <c r="Q18" s="377"/>
      <c r="R18" s="377"/>
      <c r="S18" s="377"/>
      <c r="T18" s="7"/>
      <c r="U18" s="7"/>
      <c r="V18" s="7"/>
      <c r="W18" s="7"/>
      <c r="X18" s="7"/>
      <c r="Y18" s="7"/>
      <c r="Z18" s="7"/>
      <c r="AA18" s="7"/>
      <c r="AB18" s="7"/>
    </row>
    <row r="19" spans="1:28" ht="18" customHeight="1">
      <c r="A19" s="2"/>
      <c r="B19" s="2"/>
      <c r="C19" s="2"/>
      <c r="D19" s="209"/>
      <c r="E19" s="210"/>
      <c r="F19" s="27"/>
      <c r="G19" s="1"/>
      <c r="H19" s="9"/>
      <c r="I19" s="210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7"/>
      <c r="U19" s="7"/>
      <c r="V19" s="7"/>
      <c r="W19" s="7"/>
      <c r="X19" s="7"/>
      <c r="Y19" s="7"/>
      <c r="Z19" s="7"/>
      <c r="AA19" s="7"/>
      <c r="AB19" s="7"/>
    </row>
    <row r="20" spans="1:28" s="30" customFormat="1" ht="18" customHeight="1">
      <c r="A20" s="29"/>
      <c r="B20" s="29"/>
      <c r="C20" s="29"/>
      <c r="E20" s="374" t="s">
        <v>7</v>
      </c>
      <c r="F20" s="374"/>
      <c r="G20" s="374"/>
      <c r="H20" s="374"/>
      <c r="I20" s="31" t="s">
        <v>235</v>
      </c>
      <c r="L20" s="74" t="s">
        <v>33</v>
      </c>
      <c r="M20" s="381" t="s">
        <v>209</v>
      </c>
      <c r="N20" s="381"/>
      <c r="O20" s="381"/>
      <c r="P20" s="417" t="s">
        <v>236</v>
      </c>
      <c r="Q20" s="417"/>
      <c r="R20" s="32"/>
      <c r="S20" s="33"/>
      <c r="T20" s="34"/>
      <c r="U20" s="34"/>
      <c r="V20" s="34"/>
      <c r="W20" s="34"/>
      <c r="X20" s="34"/>
      <c r="Y20" s="34"/>
      <c r="Z20" s="34"/>
      <c r="AA20" s="34"/>
      <c r="AB20" s="34"/>
    </row>
    <row r="21" spans="1:28" s="30" customFormat="1" ht="18" customHeight="1">
      <c r="A21" s="29"/>
      <c r="B21" s="29"/>
      <c r="C21" s="29"/>
      <c r="E21" s="375" t="s">
        <v>24</v>
      </c>
      <c r="F21" s="375"/>
      <c r="G21" s="375"/>
      <c r="H21" s="375"/>
      <c r="I21" s="35" t="s">
        <v>235</v>
      </c>
      <c r="J21" s="36"/>
      <c r="K21" s="376" t="s">
        <v>210</v>
      </c>
      <c r="L21" s="376"/>
      <c r="M21" s="36" t="s">
        <v>18</v>
      </c>
      <c r="N21" s="337" t="s">
        <v>211</v>
      </c>
      <c r="O21" s="36" t="s">
        <v>19</v>
      </c>
      <c r="P21" s="337" t="s">
        <v>211</v>
      </c>
      <c r="Q21" s="36" t="s">
        <v>20</v>
      </c>
      <c r="R21" s="32"/>
      <c r="S21" s="37"/>
      <c r="T21" s="34"/>
      <c r="U21" s="34"/>
      <c r="V21" s="34"/>
      <c r="W21" s="34"/>
      <c r="X21" s="34"/>
      <c r="Y21" s="34"/>
      <c r="Z21" s="34"/>
      <c r="AA21" s="34"/>
      <c r="AB21" s="34"/>
    </row>
    <row r="22" spans="1:28" s="30" customFormat="1" ht="18" customHeight="1">
      <c r="A22" s="29"/>
      <c r="B22" s="29"/>
      <c r="C22" s="29"/>
      <c r="E22" s="375" t="s">
        <v>25</v>
      </c>
      <c r="F22" s="375"/>
      <c r="G22" s="375"/>
      <c r="H22" s="375"/>
      <c r="I22" s="35" t="s">
        <v>235</v>
      </c>
      <c r="J22" s="376" t="s">
        <v>212</v>
      </c>
      <c r="K22" s="376"/>
      <c r="L22" s="376"/>
      <c r="M22" s="376"/>
      <c r="N22" s="376"/>
      <c r="O22" s="376"/>
      <c r="P22" s="376"/>
      <c r="Q22" s="376"/>
      <c r="R22" s="32"/>
      <c r="S22" s="37"/>
      <c r="T22" s="34"/>
      <c r="U22" s="34"/>
      <c r="V22" s="34"/>
      <c r="W22" s="34"/>
      <c r="X22" s="34"/>
      <c r="Y22" s="34"/>
      <c r="Z22" s="34"/>
      <c r="AA22" s="34"/>
      <c r="AB22" s="34"/>
    </row>
    <row r="23" spans="1:28" ht="26.25" customHeight="1" thickBot="1">
      <c r="A23" s="2"/>
      <c r="B23" s="2"/>
      <c r="C23" s="1"/>
      <c r="D23" s="5"/>
      <c r="E23" s="2"/>
      <c r="F23" s="2"/>
      <c r="G23" s="2"/>
      <c r="H23" s="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8" s="38" customFormat="1" ht="24" customHeight="1">
      <c r="B24" s="506" t="s">
        <v>8</v>
      </c>
      <c r="C24" s="503"/>
      <c r="D24" s="503"/>
      <c r="E24" s="503"/>
      <c r="F24" s="503"/>
      <c r="G24" s="503"/>
      <c r="H24" s="503"/>
      <c r="I24" s="503"/>
      <c r="J24" s="503"/>
      <c r="K24" s="503"/>
      <c r="L24" s="503"/>
      <c r="M24" s="503"/>
      <c r="N24" s="503"/>
      <c r="O24" s="503"/>
      <c r="P24" s="503"/>
      <c r="Q24" s="503"/>
      <c r="R24" s="507"/>
      <c r="S24" s="502" t="s">
        <v>3</v>
      </c>
      <c r="T24" s="503"/>
      <c r="U24" s="507"/>
      <c r="V24" s="502" t="s">
        <v>1</v>
      </c>
      <c r="W24" s="503"/>
      <c r="X24" s="503"/>
      <c r="Y24" s="503"/>
      <c r="Z24" s="504"/>
      <c r="AA24" s="39"/>
    </row>
    <row r="25" spans="1:28" s="40" customFormat="1" ht="21.75" customHeight="1">
      <c r="B25" s="263"/>
      <c r="C25" s="76"/>
      <c r="D25" s="77"/>
      <c r="E25" s="78"/>
      <c r="F25" s="79"/>
      <c r="G25" s="79"/>
      <c r="H25" s="79"/>
      <c r="I25" s="80"/>
      <c r="J25" s="80"/>
      <c r="K25" s="80"/>
      <c r="L25" s="80"/>
      <c r="M25" s="80"/>
      <c r="N25" s="80"/>
      <c r="O25" s="80"/>
      <c r="P25" s="80"/>
      <c r="Q25" s="80"/>
      <c r="R25" s="79"/>
      <c r="S25" s="628"/>
      <c r="T25" s="629"/>
      <c r="U25" s="278"/>
      <c r="V25" s="630"/>
      <c r="W25" s="631"/>
      <c r="X25" s="631"/>
      <c r="Y25" s="631"/>
      <c r="Z25" s="632"/>
      <c r="AA25" s="39"/>
    </row>
    <row r="26" spans="1:28" s="40" customFormat="1" ht="21.75" customHeight="1">
      <c r="B26" s="264"/>
      <c r="C26" s="117" t="s">
        <v>14</v>
      </c>
      <c r="E26" s="83"/>
      <c r="F26" s="84"/>
      <c r="G26" s="84"/>
      <c r="H26" s="84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614"/>
      <c r="T26" s="615"/>
      <c r="U26" s="279"/>
      <c r="V26" s="618"/>
      <c r="W26" s="619"/>
      <c r="X26" s="619"/>
      <c r="Y26" s="619"/>
      <c r="Z26" s="620"/>
      <c r="AA26" s="39"/>
    </row>
    <row r="27" spans="1:28" s="40" customFormat="1" ht="21.75" customHeight="1" thickBot="1">
      <c r="B27" s="265"/>
      <c r="C27" s="82"/>
      <c r="D27" s="13"/>
      <c r="E27" s="87"/>
      <c r="F27" s="84"/>
      <c r="G27" s="84"/>
      <c r="H27" s="84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614"/>
      <c r="T27" s="615"/>
      <c r="U27" s="280"/>
      <c r="V27" s="597"/>
      <c r="W27" s="598"/>
      <c r="X27" s="598"/>
      <c r="Y27" s="598"/>
      <c r="Z27" s="599"/>
      <c r="AA27" s="39"/>
    </row>
    <row r="28" spans="1:28" s="40" customFormat="1" ht="21.75" customHeight="1" thickBot="1">
      <c r="B28" s="263"/>
      <c r="C28" s="82"/>
      <c r="D28" s="83" t="s">
        <v>191</v>
      </c>
      <c r="E28" s="83"/>
      <c r="F28" s="84"/>
      <c r="G28" s="84"/>
      <c r="H28" s="84"/>
      <c r="I28" s="84"/>
      <c r="J28" s="234" t="s">
        <v>179</v>
      </c>
      <c r="K28" s="621">
        <v>1.87</v>
      </c>
      <c r="L28" s="622"/>
      <c r="M28" s="236" t="s">
        <v>181</v>
      </c>
      <c r="O28" s="234"/>
      <c r="P28" s="274" t="s">
        <v>178</v>
      </c>
      <c r="Q28" s="349">
        <v>60</v>
      </c>
      <c r="R28" s="9" t="s">
        <v>180</v>
      </c>
      <c r="S28" s="392" t="s">
        <v>38</v>
      </c>
      <c r="T28" s="393"/>
      <c r="U28" s="393"/>
      <c r="V28" s="594">
        <f>IF('賃１,２'!E3=TRUE,'賃１,２'!I52*K28/100*Q28,"")</f>
        <v>68334288</v>
      </c>
      <c r="W28" s="626"/>
      <c r="X28" s="626"/>
      <c r="Y28" s="626"/>
      <c r="Z28" s="627"/>
      <c r="AA28" s="39"/>
    </row>
    <row r="29" spans="1:28" s="40" customFormat="1" ht="4.5" customHeight="1" thickBot="1">
      <c r="B29" s="263"/>
      <c r="C29" s="82"/>
      <c r="D29" s="83"/>
      <c r="E29" s="83"/>
      <c r="F29" s="84"/>
      <c r="G29" s="84"/>
      <c r="H29" s="84"/>
      <c r="I29" s="84"/>
      <c r="J29" s="235"/>
      <c r="K29" s="230"/>
      <c r="L29" s="229"/>
      <c r="M29" s="229"/>
      <c r="N29" s="231"/>
      <c r="O29" s="231"/>
      <c r="P29" s="85"/>
      <c r="Q29" s="85"/>
      <c r="R29" s="85"/>
      <c r="S29" s="281"/>
      <c r="T29" s="282"/>
      <c r="U29" s="279"/>
      <c r="V29" s="618"/>
      <c r="W29" s="619"/>
      <c r="X29" s="619"/>
      <c r="Y29" s="619"/>
      <c r="Z29" s="620"/>
      <c r="AA29" s="39"/>
    </row>
    <row r="30" spans="1:28" s="40" customFormat="1" ht="18.75" thickBot="1">
      <c r="B30" s="263"/>
      <c r="C30" s="82"/>
      <c r="D30" s="83"/>
      <c r="E30" s="84"/>
      <c r="F30" s="84"/>
      <c r="H30" s="84"/>
      <c r="I30" s="85"/>
      <c r="K30" s="85"/>
      <c r="L30" s="85"/>
      <c r="M30" s="274" t="s">
        <v>186</v>
      </c>
      <c r="N30" s="603">
        <f>IF('賃１,２'!E3=TRUE,'賃１,２'!I52*'賃貸借(購入)'!K28/100,"")</f>
        <v>1138904.8</v>
      </c>
      <c r="O30" s="604"/>
      <c r="P30" s="604"/>
      <c r="Q30" s="605"/>
      <c r="R30" s="9" t="s">
        <v>187</v>
      </c>
      <c r="S30" s="668"/>
      <c r="T30" s="669"/>
      <c r="U30" s="283"/>
      <c r="V30" s="618"/>
      <c r="W30" s="619"/>
      <c r="X30" s="619"/>
      <c r="Y30" s="619"/>
      <c r="Z30" s="620"/>
      <c r="AA30" s="39"/>
    </row>
    <row r="31" spans="1:28" s="40" customFormat="1" ht="9.75" customHeight="1" thickBot="1">
      <c r="B31" s="263"/>
      <c r="C31" s="82"/>
      <c r="D31" s="83"/>
      <c r="E31" s="84"/>
      <c r="F31" s="84"/>
      <c r="H31" s="84"/>
      <c r="I31" s="85"/>
      <c r="K31" s="85"/>
      <c r="L31" s="85"/>
      <c r="M31" s="274"/>
      <c r="N31" s="85"/>
      <c r="O31" s="85"/>
      <c r="P31" s="85"/>
      <c r="Q31" s="85"/>
      <c r="R31" s="9"/>
      <c r="S31" s="302"/>
      <c r="T31" s="303"/>
      <c r="U31" s="283"/>
      <c r="V31" s="299"/>
      <c r="W31" s="300"/>
      <c r="X31" s="300"/>
      <c r="Y31" s="300"/>
      <c r="Z31" s="301"/>
      <c r="AA31" s="39"/>
    </row>
    <row r="32" spans="1:28" s="40" customFormat="1" ht="18.75" thickBot="1">
      <c r="B32" s="263"/>
      <c r="C32" s="82"/>
      <c r="D32" s="87"/>
      <c r="E32" s="87" t="s">
        <v>252</v>
      </c>
      <c r="F32" s="84"/>
      <c r="H32" s="84"/>
      <c r="I32" s="85"/>
      <c r="K32" s="85"/>
      <c r="L32" s="85"/>
      <c r="M32" s="274" t="s">
        <v>254</v>
      </c>
      <c r="N32" s="603">
        <f>IF('賃１,２'!E3=TRUE,賃３!Z16*'賃貸借(購入)'!K28/100,"")</f>
        <v>271150</v>
      </c>
      <c r="O32" s="604"/>
      <c r="P32" s="604"/>
      <c r="Q32" s="605"/>
      <c r="R32" s="9" t="s">
        <v>187</v>
      </c>
      <c r="S32" s="392" t="s">
        <v>38</v>
      </c>
      <c r="T32" s="393"/>
      <c r="U32" s="393"/>
      <c r="V32" s="594">
        <f>IF('賃１,２'!E3=TRUE,賃３!Z16*K28/100*Q28,"")</f>
        <v>16269000</v>
      </c>
      <c r="W32" s="626"/>
      <c r="X32" s="626"/>
      <c r="Y32" s="626"/>
      <c r="Z32" s="627"/>
      <c r="AA32" s="39"/>
    </row>
    <row r="33" spans="1:27" s="40" customFormat="1" ht="24" customHeight="1">
      <c r="B33" s="265"/>
      <c r="C33" s="82"/>
      <c r="D33" s="13"/>
      <c r="E33" s="87"/>
      <c r="F33" s="84"/>
      <c r="G33" s="84"/>
      <c r="H33" s="84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281"/>
      <c r="T33" s="282"/>
      <c r="U33" s="280"/>
      <c r="V33" s="597"/>
      <c r="W33" s="598"/>
      <c r="X33" s="598"/>
      <c r="Y33" s="598"/>
      <c r="Z33" s="599"/>
      <c r="AA33" s="39"/>
    </row>
    <row r="34" spans="1:27" s="40" customFormat="1" ht="21.75" customHeight="1">
      <c r="B34" s="273"/>
      <c r="C34" s="82"/>
      <c r="D34" s="83" t="s">
        <v>248</v>
      </c>
      <c r="E34" s="83"/>
      <c r="F34" s="84"/>
      <c r="G34" s="84"/>
      <c r="H34" s="84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392" t="s">
        <v>38</v>
      </c>
      <c r="T34" s="393"/>
      <c r="U34" s="393"/>
      <c r="V34" s="600">
        <f>IF('賃１,２'!G3=TRUE,'賃１,２'!I52,"")</f>
        <v>60904000</v>
      </c>
      <c r="W34" s="601"/>
      <c r="X34" s="601"/>
      <c r="Y34" s="601"/>
      <c r="Z34" s="602"/>
      <c r="AA34" s="39"/>
    </row>
    <row r="35" spans="1:27" s="40" customFormat="1" ht="9" customHeight="1">
      <c r="B35" s="265"/>
      <c r="C35" s="82"/>
      <c r="D35" s="13"/>
      <c r="E35" s="87"/>
      <c r="F35" s="84"/>
      <c r="G35" s="84"/>
      <c r="H35" s="84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616"/>
      <c r="T35" s="617"/>
      <c r="U35" s="280"/>
      <c r="V35" s="618"/>
      <c r="W35" s="619"/>
      <c r="X35" s="619"/>
      <c r="Y35" s="619"/>
      <c r="Z35" s="620"/>
      <c r="AA35" s="39"/>
    </row>
    <row r="36" spans="1:27" s="40" customFormat="1" ht="21.75" customHeight="1">
      <c r="B36" s="265"/>
      <c r="C36" s="82"/>
      <c r="D36" s="87"/>
      <c r="E36" s="87" t="s">
        <v>252</v>
      </c>
      <c r="F36" s="84"/>
      <c r="G36" s="84"/>
      <c r="H36" s="84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392" t="s">
        <v>38</v>
      </c>
      <c r="T36" s="393"/>
      <c r="U36" s="393"/>
      <c r="V36" s="600">
        <f>IF('賃１,２'!G3=TRUE,賃３!Z16,"")</f>
        <v>14500000</v>
      </c>
      <c r="W36" s="601"/>
      <c r="X36" s="601"/>
      <c r="Y36" s="601"/>
      <c r="Z36" s="602"/>
      <c r="AA36" s="39"/>
    </row>
    <row r="37" spans="1:27" s="40" customFormat="1" ht="33" customHeight="1">
      <c r="B37" s="263"/>
      <c r="C37" s="82"/>
      <c r="D37" s="87"/>
      <c r="E37" s="87"/>
      <c r="F37" s="84"/>
      <c r="G37" s="84"/>
      <c r="H37" s="284" t="s">
        <v>42</v>
      </c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616"/>
      <c r="T37" s="617"/>
      <c r="U37" s="280"/>
      <c r="V37" s="597"/>
      <c r="W37" s="598"/>
      <c r="X37" s="598"/>
      <c r="Y37" s="598"/>
      <c r="Z37" s="599"/>
      <c r="AA37" s="39"/>
    </row>
    <row r="38" spans="1:27" s="40" customFormat="1" ht="21.75" customHeight="1">
      <c r="B38" s="265"/>
      <c r="C38" s="82"/>
      <c r="D38" s="87"/>
      <c r="E38" s="87"/>
      <c r="F38" s="84"/>
      <c r="G38" s="84"/>
      <c r="I38" s="85"/>
      <c r="J38" s="85"/>
      <c r="K38" s="85"/>
      <c r="L38" s="85"/>
      <c r="M38" s="85"/>
      <c r="N38" s="85"/>
      <c r="O38" s="85"/>
      <c r="P38" s="274"/>
      <c r="Q38" s="85"/>
      <c r="R38" s="9"/>
      <c r="S38" s="616"/>
      <c r="T38" s="617"/>
      <c r="U38" s="672"/>
      <c r="V38" s="623"/>
      <c r="W38" s="670"/>
      <c r="X38" s="670"/>
      <c r="Y38" s="670"/>
      <c r="Z38" s="671"/>
      <c r="AA38" s="39"/>
    </row>
    <row r="39" spans="1:27" s="40" customFormat="1" ht="21.75" customHeight="1">
      <c r="B39" s="263"/>
      <c r="C39" s="82"/>
      <c r="D39" s="87"/>
      <c r="E39" s="87"/>
      <c r="F39" s="84"/>
      <c r="G39" s="84"/>
      <c r="H39" s="84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614"/>
      <c r="T39" s="615"/>
      <c r="U39" s="280"/>
      <c r="V39" s="597"/>
      <c r="W39" s="598"/>
      <c r="X39" s="598"/>
      <c r="Y39" s="598"/>
      <c r="Z39" s="599"/>
      <c r="AA39" s="39"/>
    </row>
    <row r="40" spans="1:27" s="40" customFormat="1" ht="18">
      <c r="B40" s="265"/>
      <c r="C40" s="90"/>
      <c r="E40" s="13"/>
      <c r="F40" s="91"/>
      <c r="G40" s="91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614"/>
      <c r="T40" s="615"/>
      <c r="U40" s="280"/>
      <c r="V40" s="267"/>
      <c r="W40" s="268"/>
      <c r="X40" s="268"/>
      <c r="Y40" s="268"/>
      <c r="Z40" s="269"/>
      <c r="AA40" s="39"/>
    </row>
    <row r="41" spans="1:27" s="40" customFormat="1" ht="15" customHeight="1">
      <c r="B41" s="265"/>
      <c r="C41" s="82"/>
      <c r="D41" s="87"/>
      <c r="E41" s="87"/>
      <c r="F41" s="84"/>
      <c r="G41" s="84"/>
      <c r="H41" s="84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614"/>
      <c r="T41" s="615"/>
      <c r="U41" s="280"/>
      <c r="V41" s="597"/>
      <c r="W41" s="598"/>
      <c r="X41" s="598"/>
      <c r="Y41" s="598"/>
      <c r="Z41" s="599"/>
      <c r="AA41" s="39"/>
    </row>
    <row r="42" spans="1:27" s="40" customFormat="1" ht="21.75" customHeight="1">
      <c r="B42" s="265"/>
      <c r="C42" s="90"/>
      <c r="D42" s="91"/>
      <c r="E42" s="13"/>
      <c r="F42" s="91"/>
      <c r="G42" s="91"/>
      <c r="H42" s="91"/>
      <c r="I42" s="92"/>
      <c r="J42" s="92"/>
      <c r="K42" s="92"/>
      <c r="L42" s="92"/>
      <c r="M42" s="92"/>
      <c r="N42" s="92"/>
      <c r="O42" s="92"/>
      <c r="P42" s="262"/>
      <c r="Q42" s="88" t="s">
        <v>9</v>
      </c>
      <c r="R42" s="93"/>
      <c r="S42" s="680"/>
      <c r="T42" s="681"/>
      <c r="U42" s="250"/>
      <c r="V42" s="267"/>
      <c r="W42" s="268"/>
      <c r="X42" s="268"/>
      <c r="Y42" s="268"/>
      <c r="Z42" s="269"/>
      <c r="AA42" s="39"/>
    </row>
    <row r="43" spans="1:27" s="40" customFormat="1" ht="21.75" customHeight="1" thickBot="1">
      <c r="B43" s="266"/>
      <c r="C43" s="96"/>
      <c r="D43" s="97"/>
      <c r="E43" s="97"/>
      <c r="F43" s="98"/>
      <c r="G43" s="98"/>
      <c r="H43" s="98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232"/>
      <c r="T43" s="233"/>
      <c r="U43" s="251"/>
      <c r="V43" s="270"/>
      <c r="W43" s="271"/>
      <c r="X43" s="271"/>
      <c r="Y43" s="271"/>
      <c r="Z43" s="272"/>
      <c r="AA43" s="39"/>
    </row>
    <row r="44" spans="1:27" s="40" customFormat="1" ht="24" customHeight="1">
      <c r="F44" s="124"/>
      <c r="I44" s="39"/>
      <c r="J44" s="39"/>
      <c r="K44" s="39"/>
      <c r="L44" s="39"/>
      <c r="M44" s="100"/>
      <c r="N44" s="101"/>
      <c r="O44" s="413" t="s">
        <v>35</v>
      </c>
      <c r="P44" s="414"/>
      <c r="Q44" s="414"/>
      <c r="R44" s="414"/>
      <c r="S44" s="674">
        <f>IF(COUNT(V25:V43)=0,"",SUM(V25:V43))</f>
        <v>160007288</v>
      </c>
      <c r="T44" s="675"/>
      <c r="U44" s="675"/>
      <c r="V44" s="675"/>
      <c r="W44" s="675"/>
      <c r="X44" s="675"/>
      <c r="Y44" s="675"/>
      <c r="Z44" s="676"/>
      <c r="AA44" s="39"/>
    </row>
    <row r="45" spans="1:27" s="40" customFormat="1" ht="24" customHeight="1" thickBot="1">
      <c r="I45" s="39"/>
      <c r="J45" s="39"/>
      <c r="K45" s="39"/>
      <c r="L45" s="39"/>
      <c r="M45" s="102"/>
      <c r="N45" s="103"/>
      <c r="O45" s="415" t="s">
        <v>36</v>
      </c>
      <c r="P45" s="416"/>
      <c r="Q45" s="416"/>
      <c r="R45" s="416"/>
      <c r="S45" s="677">
        <f>IF(COUNT(S44)=0,"",ROUNDDOWN(S44*0.08,0))</f>
        <v>12800583</v>
      </c>
      <c r="T45" s="678"/>
      <c r="U45" s="678"/>
      <c r="V45" s="678"/>
      <c r="W45" s="678"/>
      <c r="X45" s="678"/>
      <c r="Y45" s="678"/>
      <c r="Z45" s="679"/>
      <c r="AA45" s="39"/>
    </row>
    <row r="46" spans="1:27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47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47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U50" s="163"/>
    </row>
    <row r="51" spans="1:4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4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spans="1:4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spans="1:47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spans="1:47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spans="1:47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spans="1:4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</sheetData>
  <sheetProtection sheet="1" objects="1" scenarios="1" selectLockedCells="1"/>
  <mergeCells count="59">
    <mergeCell ref="O44:R44"/>
    <mergeCell ref="S44:Z44"/>
    <mergeCell ref="O45:R45"/>
    <mergeCell ref="S45:Z45"/>
    <mergeCell ref="S40:T40"/>
    <mergeCell ref="S42:T42"/>
    <mergeCell ref="S41:T41"/>
    <mergeCell ref="V41:Z41"/>
    <mergeCell ref="S26:T26"/>
    <mergeCell ref="V27:Z27"/>
    <mergeCell ref="S28:U28"/>
    <mergeCell ref="V28:Z28"/>
    <mergeCell ref="V33:Z33"/>
    <mergeCell ref="S27:T27"/>
    <mergeCell ref="S32:U32"/>
    <mergeCell ref="V32:Z32"/>
    <mergeCell ref="V29:Z29"/>
    <mergeCell ref="B24:R24"/>
    <mergeCell ref="S24:U24"/>
    <mergeCell ref="V24:Z24"/>
    <mergeCell ref="V25:Z25"/>
    <mergeCell ref="S25:T25"/>
    <mergeCell ref="P20:Q20"/>
    <mergeCell ref="E21:H21"/>
    <mergeCell ref="K21:L21"/>
    <mergeCell ref="E22:H22"/>
    <mergeCell ref="J22:Q22"/>
    <mergeCell ref="N30:Q30"/>
    <mergeCell ref="J18:S18"/>
    <mergeCell ref="X1:AA1"/>
    <mergeCell ref="U3:V3"/>
    <mergeCell ref="A5:AA5"/>
    <mergeCell ref="B7:I7"/>
    <mergeCell ref="R9:AA9"/>
    <mergeCell ref="T10:AA10"/>
    <mergeCell ref="U11:AA11"/>
    <mergeCell ref="U12:AA12"/>
    <mergeCell ref="B14:Z14"/>
    <mergeCell ref="B16:C16"/>
    <mergeCell ref="D16:X16"/>
    <mergeCell ref="V26:Z26"/>
    <mergeCell ref="E20:H20"/>
    <mergeCell ref="M20:O20"/>
    <mergeCell ref="N32:Q32"/>
    <mergeCell ref="V39:Z39"/>
    <mergeCell ref="S39:T39"/>
    <mergeCell ref="K28:L28"/>
    <mergeCell ref="V30:Z30"/>
    <mergeCell ref="S30:T30"/>
    <mergeCell ref="V38:Z38"/>
    <mergeCell ref="S38:U38"/>
    <mergeCell ref="S35:T35"/>
    <mergeCell ref="S37:T37"/>
    <mergeCell ref="V36:Z36"/>
    <mergeCell ref="S36:U36"/>
    <mergeCell ref="V37:Z37"/>
    <mergeCell ref="V34:Z34"/>
    <mergeCell ref="S34:U34"/>
    <mergeCell ref="V35:Z35"/>
  </mergeCells>
  <phoneticPr fontId="2"/>
  <dataValidations disablePrompts="1" count="1">
    <dataValidation type="list" errorStyle="information" allowBlank="1" showInputMessage="1" showErrorMessage="1" sqref="U35 U39:U43 U37 U25:U27 U29:U31 U33">
      <formula1>"式,ヶ月,　"</formula1>
    </dataValidation>
  </dataValidations>
  <printOptions horizontalCentered="1"/>
  <pageMargins left="0.59055118110236227" right="0.59055118110236227" top="0.59055118110236227" bottom="0.39370078740157483" header="0.35433070866141736" footer="0.19685039370078741"/>
  <pageSetup paperSize="9" scale="86" fitToHeight="0" orientation="portrait" horizontalDpi="300" verticalDpi="300" r:id="rId1"/>
  <headerFooter alignWithMargins="0">
    <oddFooter>&amp;C&amp;9&amp;P/&amp;N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B0F0"/>
    <pageSetUpPr fitToPage="1"/>
  </sheetPr>
  <dimension ref="A1:AC94"/>
  <sheetViews>
    <sheetView showGridLines="0" showZeros="0" zoomScaleNormal="100" zoomScaleSheetLayoutView="100" workbookViewId="0">
      <pane ySplit="4" topLeftCell="A5" activePane="bottomLeft" state="frozen"/>
      <selection activeCell="X1" sqref="X1:AA1"/>
      <selection pane="bottomLeft" activeCell="C5" sqref="C5:D5"/>
    </sheetView>
  </sheetViews>
  <sheetFormatPr defaultRowHeight="13.5"/>
  <cols>
    <col min="1" max="1" width="1.625" style="53" customWidth="1"/>
    <col min="2" max="2" width="4.625" style="53" customWidth="1"/>
    <col min="3" max="3" width="10.25" style="53" customWidth="1"/>
    <col min="4" max="4" width="24" style="53" customWidth="1"/>
    <col min="5" max="5" width="11" style="53" customWidth="1"/>
    <col min="6" max="6" width="9.25" style="53" customWidth="1"/>
    <col min="7" max="7" width="6.5" style="53" bestFit="1" customWidth="1"/>
    <col min="8" max="8" width="9.375" style="53" bestFit="1" customWidth="1"/>
    <col min="9" max="9" width="5" style="53" bestFit="1" customWidth="1"/>
    <col min="10" max="10" width="11.5" style="53" bestFit="1" customWidth="1"/>
    <col min="11" max="11" width="58.5" style="69" hidden="1" customWidth="1"/>
    <col min="12" max="12" width="2" style="53" customWidth="1"/>
    <col min="13" max="13" width="3.625" style="53" customWidth="1"/>
    <col min="14" max="14" width="18.75" style="217" hidden="1" customWidth="1"/>
    <col min="15" max="16" width="3.625" style="217" customWidth="1"/>
    <col min="17" max="30" width="3.625" style="53" customWidth="1"/>
    <col min="31" max="16384" width="9" style="53"/>
  </cols>
  <sheetData>
    <row r="1" spans="1:28" s="217" customFormat="1" ht="15" customHeight="1">
      <c r="A1" s="104" t="s">
        <v>14</v>
      </c>
      <c r="B1" s="105"/>
      <c r="C1" s="104"/>
      <c r="D1" s="104"/>
      <c r="E1" s="104"/>
      <c r="F1" s="104"/>
      <c r="G1" s="104"/>
      <c r="H1" s="104"/>
      <c r="I1" s="105"/>
      <c r="J1" s="105"/>
      <c r="K1" s="113"/>
      <c r="L1" s="113"/>
      <c r="P1" s="113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70"/>
    </row>
    <row r="2" spans="1:28" s="217" customFormat="1" ht="21" customHeight="1">
      <c r="A2" s="41" t="s">
        <v>172</v>
      </c>
      <c r="B2" s="42"/>
      <c r="E2" s="228" t="s">
        <v>190</v>
      </c>
      <c r="F2" s="124"/>
      <c r="G2" s="228"/>
      <c r="H2" s="228"/>
      <c r="J2" s="285" t="s">
        <v>189</v>
      </c>
      <c r="M2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</row>
    <row r="3" spans="1:28" ht="14.25" thickBot="1">
      <c r="B3" s="158"/>
      <c r="C3" s="159"/>
      <c r="D3" s="160"/>
      <c r="E3" s="237" t="b">
        <v>1</v>
      </c>
      <c r="F3" s="238"/>
      <c r="G3" s="238" t="b">
        <v>1</v>
      </c>
      <c r="H3" s="239"/>
      <c r="I3" s="240"/>
      <c r="J3" s="107" t="s">
        <v>108</v>
      </c>
      <c r="K3" s="55"/>
      <c r="N3"/>
    </row>
    <row r="4" spans="1:28" ht="27" customHeight="1" thickBot="1">
      <c r="B4" s="145" t="s">
        <v>66</v>
      </c>
      <c r="C4" s="146" t="s">
        <v>12</v>
      </c>
      <c r="D4" s="147" t="s">
        <v>13</v>
      </c>
      <c r="E4" s="146" t="s">
        <v>15</v>
      </c>
      <c r="F4" s="147" t="s">
        <v>107</v>
      </c>
      <c r="G4" s="157" t="s">
        <v>112</v>
      </c>
      <c r="H4" s="157" t="s">
        <v>176</v>
      </c>
      <c r="I4" s="157" t="s">
        <v>175</v>
      </c>
      <c r="J4" s="226" t="s">
        <v>185</v>
      </c>
      <c r="K4" s="54" t="s">
        <v>2</v>
      </c>
      <c r="O4" s="304" t="s">
        <v>247</v>
      </c>
      <c r="P4" s="44"/>
    </row>
    <row r="5" spans="1:28" ht="18" customHeight="1">
      <c r="B5" s="225" t="s">
        <v>171</v>
      </c>
      <c r="C5" s="637" t="s">
        <v>79</v>
      </c>
      <c r="D5" s="637"/>
      <c r="E5" s="221"/>
      <c r="F5" s="221"/>
      <c r="G5" s="222"/>
      <c r="H5" s="223" t="str">
        <f>IF(COUNT(F5:G5)&lt;=1,"",F5-F5*G5)</f>
        <v/>
      </c>
      <c r="I5" s="224"/>
      <c r="J5" s="223" t="str">
        <f>IF(COUNT(F5:I5)&lt;=1,"",F5*I5)</f>
        <v/>
      </c>
      <c r="K5" s="55"/>
      <c r="N5" t="s">
        <v>85</v>
      </c>
      <c r="O5" s="45"/>
      <c r="P5" s="45"/>
    </row>
    <row r="6" spans="1:28" ht="81" customHeight="1">
      <c r="B6" s="350">
        <v>1</v>
      </c>
      <c r="C6" s="351" t="s">
        <v>213</v>
      </c>
      <c r="D6" s="352" t="s">
        <v>214</v>
      </c>
      <c r="E6" s="351" t="s">
        <v>215</v>
      </c>
      <c r="F6" s="353">
        <v>100000</v>
      </c>
      <c r="G6" s="354">
        <v>0.2</v>
      </c>
      <c r="H6" s="318">
        <f>IF(COUNT(F6:G6)&lt;1,"",F6-F6*G6)</f>
        <v>80000</v>
      </c>
      <c r="I6" s="360">
        <v>100</v>
      </c>
      <c r="J6" s="319">
        <f>IF(COUNT(H6:I6)&lt;=1,"",H6*I6)</f>
        <v>8000000</v>
      </c>
      <c r="K6" s="55"/>
      <c r="N6" t="s">
        <v>86</v>
      </c>
      <c r="O6" s="45"/>
      <c r="P6" s="45"/>
    </row>
    <row r="7" spans="1:28">
      <c r="B7" s="350">
        <v>2</v>
      </c>
      <c r="C7" s="351" t="s">
        <v>213</v>
      </c>
      <c r="D7" s="355" t="s">
        <v>216</v>
      </c>
      <c r="E7" s="351" t="s">
        <v>215</v>
      </c>
      <c r="F7" s="353">
        <v>20000</v>
      </c>
      <c r="G7" s="354">
        <v>0.2</v>
      </c>
      <c r="H7" s="318">
        <f t="shared" ref="H7:H14" si="0">IF(COUNT(F7:G7)&lt;1,"",F7-F7*G7)</f>
        <v>16000</v>
      </c>
      <c r="I7" s="360">
        <v>100</v>
      </c>
      <c r="J7" s="321">
        <f t="shared" ref="J7:J14" si="1">IF(COUNT(H7:I7)&lt;=1,"",H7*I7)</f>
        <v>1600000</v>
      </c>
      <c r="K7" s="55"/>
      <c r="N7" t="s">
        <v>46</v>
      </c>
      <c r="O7" s="45"/>
      <c r="P7" s="45"/>
    </row>
    <row r="8" spans="1:28" ht="85.5" customHeight="1">
      <c r="B8" s="350">
        <v>3</v>
      </c>
      <c r="C8" s="351" t="s">
        <v>213</v>
      </c>
      <c r="D8" s="352" t="s">
        <v>217</v>
      </c>
      <c r="E8" s="351" t="s">
        <v>215</v>
      </c>
      <c r="F8" s="353">
        <v>100000</v>
      </c>
      <c r="G8" s="354">
        <v>0.2</v>
      </c>
      <c r="H8" s="318">
        <f t="shared" si="0"/>
        <v>80000</v>
      </c>
      <c r="I8" s="360">
        <v>50</v>
      </c>
      <c r="J8" s="321">
        <f t="shared" si="1"/>
        <v>4000000</v>
      </c>
      <c r="K8" s="55"/>
      <c r="N8" t="s">
        <v>79</v>
      </c>
      <c r="O8" s="45"/>
      <c r="P8" s="45"/>
    </row>
    <row r="9" spans="1:28" ht="15.75" customHeight="1">
      <c r="B9" s="350"/>
      <c r="C9" s="351"/>
      <c r="D9" s="353"/>
      <c r="E9" s="351"/>
      <c r="F9" s="353"/>
      <c r="G9" s="354"/>
      <c r="H9" s="318" t="str">
        <f t="shared" si="0"/>
        <v/>
      </c>
      <c r="I9" s="361"/>
      <c r="J9" s="321" t="str">
        <f t="shared" si="1"/>
        <v/>
      </c>
      <c r="K9" s="55"/>
      <c r="N9" t="s">
        <v>200</v>
      </c>
      <c r="O9" s="45"/>
      <c r="P9" s="45"/>
    </row>
    <row r="10" spans="1:28" ht="15.75" customHeight="1">
      <c r="B10" s="350"/>
      <c r="C10" s="351"/>
      <c r="D10" s="353"/>
      <c r="E10" s="351"/>
      <c r="F10" s="353"/>
      <c r="G10" s="354"/>
      <c r="H10" s="318" t="str">
        <f t="shared" si="0"/>
        <v/>
      </c>
      <c r="I10" s="361"/>
      <c r="J10" s="321" t="str">
        <f t="shared" si="1"/>
        <v/>
      </c>
      <c r="K10" s="55"/>
      <c r="N10"/>
    </row>
    <row r="11" spans="1:28" ht="15.75" customHeight="1">
      <c r="B11" s="350"/>
      <c r="C11" s="351"/>
      <c r="D11" s="353"/>
      <c r="E11" s="351"/>
      <c r="F11" s="353"/>
      <c r="G11" s="354"/>
      <c r="H11" s="318" t="str">
        <f t="shared" si="0"/>
        <v/>
      </c>
      <c r="I11" s="361"/>
      <c r="J11" s="321" t="str">
        <f t="shared" si="1"/>
        <v/>
      </c>
      <c r="K11" s="55"/>
      <c r="N11" t="s">
        <v>80</v>
      </c>
    </row>
    <row r="12" spans="1:28" ht="15.75" customHeight="1">
      <c r="B12" s="350"/>
      <c r="C12" s="351"/>
      <c r="D12" s="353"/>
      <c r="E12" s="351"/>
      <c r="F12" s="353"/>
      <c r="G12" s="354"/>
      <c r="H12" s="318" t="str">
        <f t="shared" si="0"/>
        <v/>
      </c>
      <c r="I12" s="361"/>
      <c r="J12" s="321" t="str">
        <f t="shared" si="1"/>
        <v/>
      </c>
      <c r="K12" s="55"/>
      <c r="N12" t="s">
        <v>81</v>
      </c>
    </row>
    <row r="13" spans="1:28" ht="15.75" customHeight="1">
      <c r="B13" s="350"/>
      <c r="C13" s="351"/>
      <c r="D13" s="353"/>
      <c r="E13" s="351"/>
      <c r="F13" s="353"/>
      <c r="G13" s="354"/>
      <c r="H13" s="318" t="str">
        <f t="shared" si="0"/>
        <v/>
      </c>
      <c r="I13" s="361"/>
      <c r="J13" s="321" t="str">
        <f t="shared" si="1"/>
        <v/>
      </c>
      <c r="K13" s="55"/>
      <c r="N13" t="s">
        <v>201</v>
      </c>
      <c r="O13" s="44"/>
      <c r="P13" s="44"/>
    </row>
    <row r="14" spans="1:28" ht="15.75" customHeight="1" thickBot="1">
      <c r="B14" s="356"/>
      <c r="C14" s="357"/>
      <c r="D14" s="358"/>
      <c r="E14" s="357"/>
      <c r="F14" s="358"/>
      <c r="G14" s="359"/>
      <c r="H14" s="324" t="str">
        <f t="shared" si="0"/>
        <v/>
      </c>
      <c r="I14" s="362"/>
      <c r="J14" s="325" t="str">
        <f t="shared" si="1"/>
        <v/>
      </c>
      <c r="K14" s="55"/>
      <c r="N14" t="s">
        <v>82</v>
      </c>
      <c r="O14" s="45"/>
      <c r="P14" s="45"/>
    </row>
    <row r="15" spans="1:28" ht="15.75" customHeight="1" thickTop="1">
      <c r="B15" s="256"/>
      <c r="C15" s="257"/>
      <c r="D15" s="257"/>
      <c r="E15" s="257"/>
      <c r="F15" s="257"/>
      <c r="G15" s="257"/>
      <c r="H15" s="258" t="s">
        <v>182</v>
      </c>
      <c r="I15" s="638">
        <f>SUM(J6:J14)</f>
        <v>13600000</v>
      </c>
      <c r="J15" s="648"/>
      <c r="K15" s="55"/>
      <c r="L15" s="275"/>
      <c r="N15" s="123" t="s">
        <v>105</v>
      </c>
      <c r="O15" s="45"/>
      <c r="P15" s="45"/>
    </row>
    <row r="16" spans="1:28" ht="18" customHeight="1">
      <c r="B16" s="244" t="s">
        <v>171</v>
      </c>
      <c r="C16" s="637" t="s">
        <v>86</v>
      </c>
      <c r="D16" s="637"/>
      <c r="E16" s="245"/>
      <c r="F16" s="245"/>
      <c r="G16" s="246"/>
      <c r="H16" s="247" t="str">
        <f>IF(COUNT(F16:G16)&lt;=1,"",F16-F16*G16)</f>
        <v/>
      </c>
      <c r="I16" s="248"/>
      <c r="J16" s="247" t="str">
        <f>IF(COUNT(F16:I16)&lt;=1,"",F16*I16)</f>
        <v/>
      </c>
      <c r="K16" s="55"/>
      <c r="N16"/>
      <c r="O16" s="45"/>
      <c r="P16" s="45"/>
    </row>
    <row r="17" spans="2:16" ht="60" customHeight="1">
      <c r="B17" s="350">
        <v>1</v>
      </c>
      <c r="C17" s="351" t="s">
        <v>213</v>
      </c>
      <c r="D17" s="352" t="s">
        <v>218</v>
      </c>
      <c r="E17" s="351" t="s">
        <v>219</v>
      </c>
      <c r="F17" s="353">
        <v>120000</v>
      </c>
      <c r="G17" s="354">
        <v>0.1</v>
      </c>
      <c r="H17" s="318">
        <f>IF(COUNT(F17:G17)&lt;1,"",F17-F17*G17)</f>
        <v>108000</v>
      </c>
      <c r="I17" s="360">
        <v>20</v>
      </c>
      <c r="J17" s="319">
        <f>IF(COUNT(H17:I17)&lt;=1,"",H17*I17)</f>
        <v>2160000</v>
      </c>
      <c r="K17" s="55"/>
      <c r="N17" s="45"/>
      <c r="O17" s="45"/>
      <c r="P17" s="45"/>
    </row>
    <row r="18" spans="2:16" ht="60.75" customHeight="1">
      <c r="B18" s="350">
        <v>2</v>
      </c>
      <c r="C18" s="351" t="s">
        <v>220</v>
      </c>
      <c r="D18" s="352" t="s">
        <v>221</v>
      </c>
      <c r="E18" s="351" t="s">
        <v>219</v>
      </c>
      <c r="F18" s="353">
        <v>52000</v>
      </c>
      <c r="G18" s="354">
        <v>0.1</v>
      </c>
      <c r="H18" s="318">
        <f t="shared" ref="H18:H25" si="2">IF(COUNT(F18:G18)&lt;1,"",F18-F18*G18)</f>
        <v>46800</v>
      </c>
      <c r="I18" s="360">
        <v>10</v>
      </c>
      <c r="J18" s="321">
        <f t="shared" ref="J18:J25" si="3">IF(COUNT(H18:I18)&lt;=1,"",H18*I18)</f>
        <v>468000</v>
      </c>
      <c r="K18" s="55"/>
      <c r="N18" s="45"/>
      <c r="O18" s="45"/>
      <c r="P18" s="45"/>
    </row>
    <row r="19" spans="2:16" ht="52.5" customHeight="1">
      <c r="B19" s="350">
        <v>3</v>
      </c>
      <c r="C19" s="351" t="s">
        <v>220</v>
      </c>
      <c r="D19" s="352" t="s">
        <v>222</v>
      </c>
      <c r="E19" s="351" t="s">
        <v>219</v>
      </c>
      <c r="F19" s="353">
        <v>4000</v>
      </c>
      <c r="G19" s="354">
        <v>0.1</v>
      </c>
      <c r="H19" s="318">
        <f t="shared" si="2"/>
        <v>3600</v>
      </c>
      <c r="I19" s="360">
        <v>10</v>
      </c>
      <c r="J19" s="321">
        <f t="shared" si="3"/>
        <v>36000</v>
      </c>
      <c r="K19" s="55"/>
      <c r="N19" s="45"/>
      <c r="O19" s="45"/>
      <c r="P19" s="45"/>
    </row>
    <row r="20" spans="2:16" ht="97.5" customHeight="1">
      <c r="B20" s="350">
        <v>4</v>
      </c>
      <c r="C20" s="351" t="s">
        <v>220</v>
      </c>
      <c r="D20" s="352" t="s">
        <v>223</v>
      </c>
      <c r="E20" s="351" t="s">
        <v>219</v>
      </c>
      <c r="F20" s="353">
        <v>10000</v>
      </c>
      <c r="G20" s="354">
        <v>0.1</v>
      </c>
      <c r="H20" s="318">
        <f t="shared" si="2"/>
        <v>9000</v>
      </c>
      <c r="I20" s="360">
        <v>10</v>
      </c>
      <c r="J20" s="321">
        <f t="shared" si="3"/>
        <v>90000</v>
      </c>
      <c r="K20" s="55"/>
      <c r="N20" s="45"/>
      <c r="O20" s="45"/>
      <c r="P20" s="45"/>
    </row>
    <row r="21" spans="2:16" ht="15.75" customHeight="1">
      <c r="B21" s="350"/>
      <c r="C21" s="351"/>
      <c r="D21" s="353"/>
      <c r="E21" s="351"/>
      <c r="F21" s="353"/>
      <c r="G21" s="354"/>
      <c r="H21" s="318" t="str">
        <f t="shared" si="2"/>
        <v/>
      </c>
      <c r="I21" s="361"/>
      <c r="J21" s="321" t="str">
        <f t="shared" si="3"/>
        <v/>
      </c>
      <c r="K21" s="55"/>
      <c r="N21"/>
      <c r="O21" s="45"/>
      <c r="P21" s="45"/>
    </row>
    <row r="22" spans="2:16" ht="15.75" customHeight="1">
      <c r="B22" s="350"/>
      <c r="C22" s="351"/>
      <c r="D22" s="353"/>
      <c r="E22" s="351"/>
      <c r="F22" s="353"/>
      <c r="G22" s="354"/>
      <c r="H22" s="318" t="str">
        <f t="shared" si="2"/>
        <v/>
      </c>
      <c r="I22" s="361"/>
      <c r="J22" s="321" t="str">
        <f t="shared" si="3"/>
        <v/>
      </c>
      <c r="K22" s="55"/>
      <c r="N22"/>
      <c r="O22" s="45"/>
      <c r="P22" s="45"/>
    </row>
    <row r="23" spans="2:16" ht="15.75" customHeight="1">
      <c r="B23" s="350"/>
      <c r="C23" s="351"/>
      <c r="D23" s="353"/>
      <c r="E23" s="351"/>
      <c r="F23" s="353"/>
      <c r="G23" s="354"/>
      <c r="H23" s="318" t="str">
        <f t="shared" si="2"/>
        <v/>
      </c>
      <c r="I23" s="361"/>
      <c r="J23" s="321" t="str">
        <f t="shared" si="3"/>
        <v/>
      </c>
      <c r="K23" s="55"/>
      <c r="N23"/>
      <c r="O23" s="45"/>
      <c r="P23" s="45"/>
    </row>
    <row r="24" spans="2:16" ht="15.75" customHeight="1">
      <c r="B24" s="350"/>
      <c r="C24" s="351"/>
      <c r="D24" s="353"/>
      <c r="E24" s="351"/>
      <c r="F24" s="353"/>
      <c r="G24" s="354"/>
      <c r="H24" s="318" t="str">
        <f t="shared" si="2"/>
        <v/>
      </c>
      <c r="I24" s="361"/>
      <c r="J24" s="321" t="str">
        <f t="shared" si="3"/>
        <v/>
      </c>
      <c r="K24" s="55"/>
      <c r="N24"/>
      <c r="O24" s="45"/>
      <c r="P24" s="45"/>
    </row>
    <row r="25" spans="2:16" ht="15.75" customHeight="1" thickBot="1">
      <c r="B25" s="356"/>
      <c r="C25" s="357"/>
      <c r="D25" s="358"/>
      <c r="E25" s="357"/>
      <c r="F25" s="358"/>
      <c r="G25" s="359"/>
      <c r="H25" s="324" t="str">
        <f t="shared" si="2"/>
        <v/>
      </c>
      <c r="I25" s="362"/>
      <c r="J25" s="325" t="str">
        <f t="shared" si="3"/>
        <v/>
      </c>
      <c r="K25" s="55"/>
      <c r="N25"/>
      <c r="O25" s="45"/>
      <c r="P25" s="45"/>
    </row>
    <row r="26" spans="2:16" ht="15.75" customHeight="1" thickTop="1">
      <c r="B26" s="256"/>
      <c r="C26" s="257"/>
      <c r="D26" s="257"/>
      <c r="E26" s="257"/>
      <c r="F26" s="257"/>
      <c r="G26" s="257"/>
      <c r="H26" s="258" t="s">
        <v>182</v>
      </c>
      <c r="I26" s="638">
        <f>SUM(J17:J25)</f>
        <v>2754000</v>
      </c>
      <c r="J26" s="639"/>
      <c r="K26" s="55"/>
      <c r="N26"/>
      <c r="O26" s="45"/>
      <c r="P26" s="45"/>
    </row>
    <row r="27" spans="2:16" ht="18" customHeight="1">
      <c r="B27" s="244" t="s">
        <v>171</v>
      </c>
      <c r="C27" s="637" t="s">
        <v>85</v>
      </c>
      <c r="D27" s="637"/>
      <c r="E27" s="245"/>
      <c r="F27" s="245"/>
      <c r="G27" s="246"/>
      <c r="H27" s="247" t="str">
        <f>IF(COUNT(F27:G27)&lt;=1,"",F27-F27*G27)</f>
        <v/>
      </c>
      <c r="I27" s="248"/>
      <c r="J27" s="247" t="str">
        <f>IF(COUNT(F27:I27)&lt;=1,"",F27*I27)</f>
        <v/>
      </c>
      <c r="K27" s="55"/>
      <c r="N27"/>
      <c r="O27" s="45"/>
      <c r="P27" s="45"/>
    </row>
    <row r="28" spans="2:16" ht="108.75" customHeight="1">
      <c r="B28" s="350">
        <v>1</v>
      </c>
      <c r="C28" s="351" t="s">
        <v>220</v>
      </c>
      <c r="D28" s="352" t="s">
        <v>224</v>
      </c>
      <c r="E28" s="351" t="s">
        <v>225</v>
      </c>
      <c r="F28" s="353">
        <v>7000000</v>
      </c>
      <c r="G28" s="354">
        <v>0.5</v>
      </c>
      <c r="H28" s="318">
        <f>IF(COUNT(F28:G28)&lt;1,"",F28-F28*G28)</f>
        <v>3500000</v>
      </c>
      <c r="I28" s="306">
        <v>2</v>
      </c>
      <c r="J28" s="319">
        <f>IF(COUNT(H28:I28)&lt;=1,"",H28*I28)</f>
        <v>7000000</v>
      </c>
      <c r="K28" s="55">
        <v>1.85</v>
      </c>
      <c r="N28"/>
      <c r="O28" s="45"/>
      <c r="P28" s="45"/>
    </row>
    <row r="29" spans="2:16" ht="72.75" customHeight="1">
      <c r="B29" s="350">
        <v>2</v>
      </c>
      <c r="C29" s="351" t="s">
        <v>220</v>
      </c>
      <c r="D29" s="352" t="s">
        <v>226</v>
      </c>
      <c r="E29" s="351" t="s">
        <v>225</v>
      </c>
      <c r="F29" s="353">
        <v>5000000</v>
      </c>
      <c r="G29" s="354">
        <v>0.1</v>
      </c>
      <c r="H29" s="318">
        <f t="shared" ref="H29:H36" si="4">IF(COUNT(F29:G29)&lt;1,"",F29-F29*G29)</f>
        <v>4500000</v>
      </c>
      <c r="I29" s="360">
        <v>5</v>
      </c>
      <c r="J29" s="321">
        <f t="shared" ref="J29:J36" si="5">IF(COUNT(H29:I29)&lt;=1,"",H29*I29)</f>
        <v>22500000</v>
      </c>
      <c r="K29" s="55"/>
      <c r="N29" s="45"/>
      <c r="O29" s="45"/>
      <c r="P29" s="45"/>
    </row>
    <row r="30" spans="2:16" ht="73.5" customHeight="1">
      <c r="B30" s="350">
        <v>3</v>
      </c>
      <c r="C30" s="351" t="s">
        <v>220</v>
      </c>
      <c r="D30" s="352" t="s">
        <v>227</v>
      </c>
      <c r="E30" s="351" t="s">
        <v>225</v>
      </c>
      <c r="F30" s="353">
        <v>2000000</v>
      </c>
      <c r="G30" s="354">
        <v>0.5</v>
      </c>
      <c r="H30" s="318">
        <f t="shared" si="4"/>
        <v>1000000</v>
      </c>
      <c r="I30" s="360">
        <v>1</v>
      </c>
      <c r="J30" s="321">
        <f t="shared" si="5"/>
        <v>1000000</v>
      </c>
      <c r="K30" s="55"/>
      <c r="N30" s="45"/>
    </row>
    <row r="31" spans="2:16" ht="64.5" customHeight="1">
      <c r="B31" s="350">
        <v>4</v>
      </c>
      <c r="C31" s="351" t="s">
        <v>220</v>
      </c>
      <c r="D31" s="352" t="s">
        <v>228</v>
      </c>
      <c r="E31" s="351" t="s">
        <v>225</v>
      </c>
      <c r="F31" s="353">
        <v>1200000</v>
      </c>
      <c r="G31" s="354">
        <v>0.5</v>
      </c>
      <c r="H31" s="318">
        <f t="shared" si="4"/>
        <v>600000</v>
      </c>
      <c r="I31" s="360">
        <v>1</v>
      </c>
      <c r="J31" s="321">
        <f t="shared" si="5"/>
        <v>600000</v>
      </c>
      <c r="K31" s="55"/>
      <c r="N31" s="45"/>
    </row>
    <row r="32" spans="2:16" ht="15.75" customHeight="1">
      <c r="B32" s="350"/>
      <c r="C32" s="351"/>
      <c r="D32" s="353"/>
      <c r="E32" s="351"/>
      <c r="F32" s="353"/>
      <c r="G32" s="354"/>
      <c r="H32" s="318" t="str">
        <f t="shared" si="4"/>
        <v/>
      </c>
      <c r="I32" s="361"/>
      <c r="J32" s="321" t="str">
        <f t="shared" si="5"/>
        <v/>
      </c>
      <c r="K32" s="55"/>
    </row>
    <row r="33" spans="2:19" ht="15.75" customHeight="1">
      <c r="B33" s="350"/>
      <c r="C33" s="351"/>
      <c r="D33" s="353"/>
      <c r="E33" s="351"/>
      <c r="F33" s="353"/>
      <c r="G33" s="354"/>
      <c r="H33" s="318" t="str">
        <f t="shared" si="4"/>
        <v/>
      </c>
      <c r="I33" s="361"/>
      <c r="J33" s="321" t="str">
        <f t="shared" si="5"/>
        <v/>
      </c>
      <c r="K33" s="55"/>
    </row>
    <row r="34" spans="2:19" ht="15.75" customHeight="1">
      <c r="B34" s="350"/>
      <c r="C34" s="351"/>
      <c r="D34" s="353"/>
      <c r="E34" s="351"/>
      <c r="F34" s="353"/>
      <c r="G34" s="354"/>
      <c r="H34" s="318" t="str">
        <f t="shared" si="4"/>
        <v/>
      </c>
      <c r="I34" s="361"/>
      <c r="J34" s="321" t="str">
        <f t="shared" si="5"/>
        <v/>
      </c>
      <c r="K34" s="55"/>
    </row>
    <row r="35" spans="2:19" ht="15.75" customHeight="1">
      <c r="B35" s="350"/>
      <c r="C35" s="351"/>
      <c r="D35" s="353"/>
      <c r="E35" s="351"/>
      <c r="F35" s="353"/>
      <c r="G35" s="354"/>
      <c r="H35" s="318" t="str">
        <f t="shared" si="4"/>
        <v/>
      </c>
      <c r="I35" s="361"/>
      <c r="J35" s="321" t="str">
        <f t="shared" si="5"/>
        <v/>
      </c>
      <c r="K35" s="55"/>
    </row>
    <row r="36" spans="2:19" ht="15.75" customHeight="1" thickBot="1">
      <c r="B36" s="356"/>
      <c r="C36" s="357"/>
      <c r="D36" s="358"/>
      <c r="E36" s="357"/>
      <c r="F36" s="358"/>
      <c r="G36" s="359"/>
      <c r="H36" s="324" t="str">
        <f t="shared" si="4"/>
        <v/>
      </c>
      <c r="I36" s="362"/>
      <c r="J36" s="325" t="str">
        <f t="shared" si="5"/>
        <v/>
      </c>
      <c r="K36" s="55"/>
    </row>
    <row r="37" spans="2:19" ht="15.75" customHeight="1" thickTop="1">
      <c r="B37" s="256"/>
      <c r="C37" s="257"/>
      <c r="D37" s="257"/>
      <c r="E37" s="257"/>
      <c r="F37" s="257"/>
      <c r="G37" s="257"/>
      <c r="H37" s="258" t="s">
        <v>182</v>
      </c>
      <c r="I37" s="638">
        <f>SUM(J28:J36)</f>
        <v>31100000</v>
      </c>
      <c r="J37" s="639"/>
      <c r="K37" s="55"/>
    </row>
    <row r="38" spans="2:19" ht="18" customHeight="1">
      <c r="B38" s="244" t="s">
        <v>171</v>
      </c>
      <c r="C38" s="637" t="s">
        <v>234</v>
      </c>
      <c r="D38" s="637"/>
      <c r="E38" s="245"/>
      <c r="F38" s="245"/>
      <c r="G38" s="246"/>
      <c r="H38" s="247" t="str">
        <f>IF(COUNT(F38:G38)&lt;=1,"",F38-F38*G38)</f>
        <v/>
      </c>
      <c r="I38" s="248"/>
      <c r="J38" s="247" t="str">
        <f>IF(COUNT(F38:I38)&lt;=1,"",F38*I38)</f>
        <v/>
      </c>
      <c r="K38" s="55"/>
      <c r="N38"/>
      <c r="O38" s="45"/>
      <c r="P38" s="45"/>
    </row>
    <row r="39" spans="2:19" ht="72" customHeight="1">
      <c r="B39" s="350">
        <v>1</v>
      </c>
      <c r="C39" s="351" t="s">
        <v>220</v>
      </c>
      <c r="D39" s="352" t="s">
        <v>229</v>
      </c>
      <c r="E39" s="351" t="s">
        <v>230</v>
      </c>
      <c r="F39" s="353">
        <v>1800000</v>
      </c>
      <c r="G39" s="354">
        <v>0.6</v>
      </c>
      <c r="H39" s="318">
        <f>IF(COUNT(F39:G39)&lt;1,"",F39-F39*G39)</f>
        <v>720000</v>
      </c>
      <c r="I39" s="360">
        <v>10</v>
      </c>
      <c r="J39" s="319">
        <f>IF(COUNT(H39:I39)&lt;=1,"",H39*I39)</f>
        <v>7200000</v>
      </c>
      <c r="K39" s="55"/>
    </row>
    <row r="40" spans="2:19" ht="51" customHeight="1">
      <c r="B40" s="350">
        <v>2</v>
      </c>
      <c r="C40" s="351" t="s">
        <v>220</v>
      </c>
      <c r="D40" s="352" t="s">
        <v>231</v>
      </c>
      <c r="E40" s="351" t="s">
        <v>230</v>
      </c>
      <c r="F40" s="353">
        <v>100000</v>
      </c>
      <c r="G40" s="354">
        <v>0.2</v>
      </c>
      <c r="H40" s="318">
        <f t="shared" ref="H40:H47" si="6">IF(COUNT(F40:G40)&lt;1,"",F40-F40*G40)</f>
        <v>80000</v>
      </c>
      <c r="I40" s="360">
        <v>10</v>
      </c>
      <c r="J40" s="321">
        <f t="shared" ref="J40:J47" si="7">IF(COUNT(H40:I40)&lt;=1,"",H40*I40)</f>
        <v>800000</v>
      </c>
      <c r="K40" s="55"/>
    </row>
    <row r="41" spans="2:19" ht="52.5" customHeight="1">
      <c r="B41" s="350">
        <v>3</v>
      </c>
      <c r="C41" s="351" t="s">
        <v>220</v>
      </c>
      <c r="D41" s="352" t="s">
        <v>232</v>
      </c>
      <c r="E41" s="351" t="s">
        <v>230</v>
      </c>
      <c r="F41" s="353">
        <v>50000</v>
      </c>
      <c r="G41" s="354">
        <v>0.1</v>
      </c>
      <c r="H41" s="318">
        <f t="shared" si="6"/>
        <v>45000</v>
      </c>
      <c r="I41" s="360">
        <v>10</v>
      </c>
      <c r="J41" s="321">
        <f t="shared" si="7"/>
        <v>450000</v>
      </c>
      <c r="K41" s="55"/>
      <c r="O41" s="53"/>
      <c r="P41" s="53"/>
      <c r="Q41" s="45"/>
      <c r="R41" s="45"/>
      <c r="S41" s="45"/>
    </row>
    <row r="42" spans="2:19" ht="53.25" customHeight="1">
      <c r="B42" s="350">
        <v>4</v>
      </c>
      <c r="C42" s="351" t="s">
        <v>220</v>
      </c>
      <c r="D42" s="352" t="s">
        <v>233</v>
      </c>
      <c r="E42" s="351" t="s">
        <v>230</v>
      </c>
      <c r="F42" s="353">
        <v>1000000</v>
      </c>
      <c r="G42" s="354">
        <v>0.5</v>
      </c>
      <c r="H42" s="318">
        <f t="shared" si="6"/>
        <v>500000</v>
      </c>
      <c r="I42" s="360">
        <v>10</v>
      </c>
      <c r="J42" s="321">
        <f t="shared" si="7"/>
        <v>5000000</v>
      </c>
      <c r="K42" s="55"/>
      <c r="O42" s="53"/>
      <c r="P42"/>
      <c r="R42" s="45"/>
    </row>
    <row r="43" spans="2:19" ht="15.75" customHeight="1">
      <c r="B43" s="350"/>
      <c r="C43" s="351"/>
      <c r="D43" s="353"/>
      <c r="E43" s="351"/>
      <c r="F43" s="353"/>
      <c r="G43" s="354"/>
      <c r="H43" s="318" t="str">
        <f t="shared" si="6"/>
        <v/>
      </c>
      <c r="I43" s="361"/>
      <c r="J43" s="321" t="str">
        <f t="shared" si="7"/>
        <v/>
      </c>
      <c r="K43" s="55"/>
      <c r="O43" s="53"/>
      <c r="P43" s="53"/>
      <c r="R43" s="45"/>
    </row>
    <row r="44" spans="2:19" ht="15.75" customHeight="1">
      <c r="B44" s="350"/>
      <c r="C44" s="351"/>
      <c r="D44" s="353"/>
      <c r="E44" s="351"/>
      <c r="F44" s="353"/>
      <c r="G44" s="354"/>
      <c r="H44" s="318" t="str">
        <f t="shared" si="6"/>
        <v/>
      </c>
      <c r="I44" s="361"/>
      <c r="J44" s="321" t="str">
        <f t="shared" si="7"/>
        <v/>
      </c>
      <c r="K44" s="55"/>
      <c r="O44" s="53"/>
      <c r="P44" s="53"/>
      <c r="Q44" s="45"/>
      <c r="R44" s="45"/>
      <c r="S44" s="45"/>
    </row>
    <row r="45" spans="2:19" ht="15.75" customHeight="1">
      <c r="B45" s="350"/>
      <c r="C45" s="351"/>
      <c r="D45" s="353"/>
      <c r="E45" s="351"/>
      <c r="F45" s="353"/>
      <c r="G45" s="354"/>
      <c r="H45" s="318" t="str">
        <f t="shared" si="6"/>
        <v/>
      </c>
      <c r="I45" s="361"/>
      <c r="J45" s="321" t="str">
        <f t="shared" si="7"/>
        <v/>
      </c>
      <c r="K45" s="55"/>
      <c r="O45" s="53"/>
      <c r="P45"/>
      <c r="R45" s="45"/>
    </row>
    <row r="46" spans="2:19" ht="15.75" customHeight="1">
      <c r="B46" s="350"/>
      <c r="C46" s="351"/>
      <c r="D46" s="353"/>
      <c r="E46" s="351"/>
      <c r="F46" s="353"/>
      <c r="G46" s="354"/>
      <c r="H46" s="318" t="str">
        <f t="shared" si="6"/>
        <v/>
      </c>
      <c r="I46" s="361"/>
      <c r="J46" s="321" t="str">
        <f t="shared" si="7"/>
        <v/>
      </c>
      <c r="K46" s="55"/>
      <c r="O46" s="53"/>
      <c r="P46"/>
      <c r="R46" s="45"/>
    </row>
    <row r="47" spans="2:19" ht="15.75" customHeight="1" thickBot="1">
      <c r="B47" s="356"/>
      <c r="C47" s="357"/>
      <c r="D47" s="358"/>
      <c r="E47" s="357"/>
      <c r="F47" s="358"/>
      <c r="G47" s="359"/>
      <c r="H47" s="324" t="str">
        <f t="shared" si="6"/>
        <v/>
      </c>
      <c r="I47" s="362"/>
      <c r="J47" s="325" t="str">
        <f t="shared" si="7"/>
        <v/>
      </c>
      <c r="K47" s="55"/>
      <c r="O47" s="53"/>
      <c r="P47" s="53"/>
      <c r="R47" s="45"/>
    </row>
    <row r="48" spans="2:19" ht="15.75" customHeight="1" thickTop="1">
      <c r="B48" s="256"/>
      <c r="C48" s="257"/>
      <c r="D48" s="257"/>
      <c r="E48" s="257"/>
      <c r="F48" s="257"/>
      <c r="G48" s="257"/>
      <c r="H48" s="258" t="s">
        <v>182</v>
      </c>
      <c r="I48" s="638">
        <f>SUM(J39:J47)</f>
        <v>13450000</v>
      </c>
      <c r="J48" s="639"/>
      <c r="K48" s="55"/>
      <c r="N48" s="45"/>
      <c r="O48" s="53"/>
      <c r="P48" s="53"/>
      <c r="R48" s="45"/>
    </row>
    <row r="49" spans="1:29" ht="9.75" customHeight="1">
      <c r="B49" s="58"/>
      <c r="C49" s="58"/>
      <c r="D49" s="58"/>
      <c r="E49" s="58"/>
      <c r="F49" s="58"/>
      <c r="G49" s="58"/>
      <c r="H49" s="58"/>
      <c r="I49" s="58"/>
      <c r="J49" s="58"/>
      <c r="K49" s="53"/>
      <c r="N49" s="53"/>
      <c r="O49" s="53"/>
      <c r="P49" s="53"/>
      <c r="R49" s="45"/>
    </row>
    <row r="50" spans="1:29" ht="18" customHeight="1">
      <c r="B50" s="640" t="s">
        <v>183</v>
      </c>
      <c r="C50" s="641"/>
      <c r="D50" s="641"/>
      <c r="E50" s="641"/>
      <c r="F50" s="641"/>
      <c r="G50" s="641"/>
      <c r="H50" s="641"/>
      <c r="I50" s="642">
        <f>SUMIF(H5:H48,"（小計）",I5:J48)</f>
        <v>60904000</v>
      </c>
      <c r="J50" s="643"/>
      <c r="K50" s="55"/>
    </row>
    <row r="51" spans="1:29" ht="18" customHeight="1">
      <c r="B51" s="644" t="s">
        <v>184</v>
      </c>
      <c r="C51" s="645"/>
      <c r="D51" s="645"/>
      <c r="E51" s="645"/>
      <c r="F51" s="645"/>
      <c r="G51" s="645"/>
      <c r="H51" s="645"/>
      <c r="I51" s="646"/>
      <c r="J51" s="647"/>
      <c r="K51" s="55"/>
    </row>
    <row r="52" spans="1:29" ht="18" customHeight="1">
      <c r="B52" s="633" t="s">
        <v>177</v>
      </c>
      <c r="C52" s="634"/>
      <c r="D52" s="634"/>
      <c r="E52" s="634"/>
      <c r="F52" s="634"/>
      <c r="G52" s="634"/>
      <c r="H52" s="634"/>
      <c r="I52" s="635">
        <f>I50-I51</f>
        <v>60904000</v>
      </c>
      <c r="J52" s="636"/>
      <c r="K52" s="55"/>
      <c r="O52" s="53"/>
      <c r="P52" s="53"/>
      <c r="Q52" s="45"/>
      <c r="R52" s="45"/>
      <c r="S52" s="45"/>
    </row>
    <row r="53" spans="1:29" s="217" customFormat="1" ht="5.25" customHeight="1">
      <c r="C53" s="51"/>
      <c r="D53" s="51"/>
      <c r="E53" s="51"/>
      <c r="F53" s="51"/>
      <c r="G53" s="51"/>
      <c r="H53" s="51"/>
      <c r="I53" s="51"/>
      <c r="J53" s="220"/>
      <c r="K53" s="220"/>
      <c r="L53" s="220"/>
      <c r="M53" s="220"/>
      <c r="Q53" s="220"/>
      <c r="R53" s="220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</row>
    <row r="54" spans="1:29" s="217" customFormat="1" ht="6" customHeight="1">
      <c r="A54" s="108"/>
      <c r="B54" s="108" t="s">
        <v>84</v>
      </c>
      <c r="C54" s="109"/>
      <c r="D54" s="109"/>
      <c r="E54" s="109"/>
      <c r="F54" s="109"/>
      <c r="G54" s="109"/>
      <c r="H54" s="109"/>
      <c r="I54" s="108"/>
      <c r="J54" s="108"/>
      <c r="K54" s="70"/>
      <c r="L54" s="70"/>
      <c r="P54" s="70"/>
      <c r="Q54" s="70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</row>
    <row r="55" spans="1:29" s="58" customFormat="1" ht="18" customHeight="1">
      <c r="C55" s="59"/>
      <c r="D55" s="60"/>
      <c r="E55" s="59"/>
      <c r="F55" s="60"/>
      <c r="G55" s="60"/>
      <c r="H55" s="61"/>
      <c r="I55" s="62"/>
      <c r="J55" s="61"/>
      <c r="K55" s="57"/>
      <c r="N55" s="217"/>
      <c r="O55" s="217"/>
      <c r="P55" s="217"/>
    </row>
    <row r="56" spans="1:29" s="58" customFormat="1" ht="18" customHeight="1">
      <c r="C56" s="59"/>
      <c r="D56" s="60"/>
      <c r="E56" s="59"/>
      <c r="F56" s="60"/>
      <c r="G56" s="60"/>
      <c r="H56" s="61"/>
      <c r="I56" s="62"/>
      <c r="J56" s="61"/>
      <c r="K56" s="57"/>
      <c r="N56" s="217"/>
      <c r="O56" s="217"/>
      <c r="P56" s="217"/>
    </row>
    <row r="57" spans="1:29" s="58" customFormat="1" ht="18" customHeight="1">
      <c r="C57" s="63"/>
      <c r="D57" s="64"/>
      <c r="E57" s="63"/>
      <c r="F57" s="64"/>
      <c r="G57" s="64"/>
      <c r="H57" s="61"/>
      <c r="I57" s="62"/>
      <c r="J57" s="61"/>
      <c r="K57" s="57"/>
      <c r="N57" s="217"/>
      <c r="O57" s="217"/>
      <c r="P57" s="217"/>
    </row>
    <row r="58" spans="1:29" s="58" customFormat="1">
      <c r="C58" s="63"/>
      <c r="D58" s="64"/>
      <c r="E58" s="63"/>
      <c r="F58" s="64"/>
      <c r="G58" s="64"/>
      <c r="H58" s="61"/>
      <c r="I58" s="62"/>
      <c r="J58" s="61"/>
      <c r="K58" s="65"/>
      <c r="N58" s="217"/>
      <c r="O58" s="217"/>
      <c r="P58" s="217"/>
    </row>
    <row r="59" spans="1:29" s="58" customFormat="1">
      <c r="C59" s="60"/>
      <c r="D59" s="61"/>
      <c r="E59" s="60"/>
      <c r="F59" s="61"/>
      <c r="G59" s="61"/>
      <c r="H59" s="60"/>
      <c r="I59" s="60"/>
      <c r="J59" s="61"/>
      <c r="K59" s="65"/>
      <c r="N59" s="217"/>
      <c r="O59" s="217"/>
      <c r="P59" s="217"/>
    </row>
    <row r="60" spans="1:29" s="58" customFormat="1">
      <c r="C60" s="60"/>
      <c r="D60" s="60"/>
      <c r="E60" s="60"/>
      <c r="F60" s="60"/>
      <c r="G60" s="60"/>
      <c r="H60" s="60"/>
      <c r="I60" s="60"/>
      <c r="J60" s="60"/>
      <c r="K60" s="65"/>
      <c r="N60" s="217"/>
      <c r="O60" s="217"/>
      <c r="P60" s="217"/>
    </row>
    <row r="61" spans="1:29">
      <c r="B61" s="63"/>
      <c r="C61" s="60"/>
      <c r="D61" s="60"/>
      <c r="E61" s="60"/>
      <c r="F61" s="60"/>
      <c r="G61" s="60"/>
      <c r="H61" s="60"/>
      <c r="I61" s="60"/>
      <c r="J61" s="60"/>
      <c r="K61" s="66"/>
    </row>
    <row r="62" spans="1:29">
      <c r="B62" s="67"/>
      <c r="C62" s="68"/>
      <c r="D62" s="68"/>
      <c r="E62" s="68"/>
      <c r="F62" s="68"/>
      <c r="G62" s="68"/>
      <c r="H62" s="68"/>
      <c r="I62" s="68"/>
      <c r="J62" s="68"/>
      <c r="K62" s="66"/>
    </row>
    <row r="63" spans="1:29">
      <c r="B63" s="68"/>
      <c r="C63" s="68"/>
      <c r="D63" s="68"/>
      <c r="E63" s="68"/>
      <c r="F63" s="68"/>
      <c r="G63" s="68"/>
      <c r="H63" s="68"/>
      <c r="I63" s="68"/>
      <c r="J63" s="68"/>
      <c r="K63" s="66"/>
    </row>
    <row r="64" spans="1:29">
      <c r="B64" s="68"/>
      <c r="C64" s="68"/>
      <c r="D64" s="68"/>
      <c r="E64" s="68"/>
      <c r="F64" s="68"/>
      <c r="G64" s="68"/>
      <c r="H64" s="68"/>
      <c r="I64" s="68"/>
      <c r="J64" s="68"/>
      <c r="K64" s="66"/>
    </row>
    <row r="65" spans="2:11">
      <c r="B65" s="68"/>
      <c r="C65" s="68"/>
      <c r="D65" s="68"/>
      <c r="E65" s="68"/>
      <c r="F65" s="68"/>
      <c r="G65" s="68"/>
      <c r="H65" s="68"/>
      <c r="I65" s="68"/>
      <c r="J65" s="68"/>
      <c r="K65" s="66"/>
    </row>
    <row r="66" spans="2:11">
      <c r="B66" s="68"/>
      <c r="C66" s="68"/>
      <c r="D66" s="68"/>
      <c r="E66" s="68"/>
      <c r="F66" s="68"/>
      <c r="G66" s="68"/>
      <c r="H66" s="68"/>
      <c r="I66" s="68"/>
      <c r="J66" s="68"/>
      <c r="K66" s="66"/>
    </row>
    <row r="67" spans="2:11">
      <c r="B67" s="68"/>
      <c r="C67" s="68"/>
      <c r="D67" s="68"/>
      <c r="E67" s="68"/>
      <c r="F67" s="68"/>
      <c r="G67" s="68"/>
      <c r="H67" s="68"/>
      <c r="I67" s="68"/>
      <c r="J67" s="68"/>
      <c r="K67" s="66"/>
    </row>
    <row r="68" spans="2:11">
      <c r="B68" s="68"/>
      <c r="C68" s="68"/>
      <c r="D68" s="68"/>
      <c r="E68" s="68"/>
      <c r="F68" s="68"/>
      <c r="G68" s="68"/>
      <c r="H68" s="68"/>
      <c r="I68" s="68"/>
      <c r="J68" s="68"/>
      <c r="K68" s="66"/>
    </row>
    <row r="69" spans="2:11">
      <c r="B69" s="68"/>
      <c r="C69" s="68"/>
      <c r="D69" s="68"/>
      <c r="E69" s="68"/>
      <c r="F69" s="68"/>
      <c r="G69" s="68"/>
      <c r="H69" s="68"/>
      <c r="I69" s="68"/>
      <c r="J69" s="68"/>
      <c r="K69" s="66"/>
    </row>
    <row r="70" spans="2:11">
      <c r="B70" s="68"/>
      <c r="C70" s="68"/>
      <c r="D70" s="68"/>
      <c r="E70" s="68"/>
      <c r="F70" s="68"/>
      <c r="G70" s="68"/>
      <c r="H70" s="68"/>
      <c r="I70" s="68"/>
      <c r="J70" s="68"/>
      <c r="K70" s="66"/>
    </row>
    <row r="71" spans="2:11">
      <c r="B71" s="68"/>
      <c r="C71" s="68"/>
      <c r="D71" s="68"/>
      <c r="E71" s="68"/>
      <c r="F71" s="68"/>
      <c r="G71" s="68"/>
      <c r="H71" s="68"/>
      <c r="I71" s="68"/>
      <c r="J71" s="68"/>
      <c r="K71" s="66"/>
    </row>
    <row r="72" spans="2:11">
      <c r="B72" s="68"/>
      <c r="C72" s="68"/>
      <c r="D72" s="68"/>
      <c r="E72" s="68"/>
      <c r="F72" s="68"/>
      <c r="G72" s="68"/>
      <c r="H72" s="68"/>
      <c r="I72" s="68"/>
      <c r="J72" s="68"/>
      <c r="K72" s="66"/>
    </row>
    <row r="73" spans="2:11">
      <c r="B73" s="68"/>
      <c r="C73" s="68"/>
      <c r="D73" s="68"/>
      <c r="E73" s="68"/>
      <c r="F73" s="68"/>
      <c r="G73" s="68"/>
      <c r="H73" s="68"/>
      <c r="I73" s="68"/>
      <c r="J73" s="68"/>
      <c r="K73" s="66"/>
    </row>
    <row r="74" spans="2:11">
      <c r="B74" s="68"/>
      <c r="C74" s="68"/>
      <c r="D74" s="68"/>
      <c r="E74" s="68"/>
      <c r="F74" s="68"/>
      <c r="G74" s="68"/>
      <c r="H74" s="68"/>
      <c r="I74" s="68"/>
      <c r="J74" s="68"/>
      <c r="K74" s="66"/>
    </row>
    <row r="75" spans="2:11">
      <c r="B75" s="68"/>
      <c r="C75" s="68"/>
      <c r="D75" s="68"/>
      <c r="E75" s="68"/>
      <c r="F75" s="68"/>
      <c r="G75" s="68"/>
      <c r="H75" s="68"/>
      <c r="I75" s="68"/>
      <c r="J75" s="68"/>
      <c r="K75" s="66"/>
    </row>
    <row r="76" spans="2:11">
      <c r="B76" s="68"/>
      <c r="C76" s="68"/>
      <c r="D76" s="68"/>
      <c r="E76" s="68"/>
      <c r="F76" s="68"/>
      <c r="G76" s="68"/>
      <c r="H76" s="68"/>
      <c r="I76" s="68"/>
      <c r="J76" s="68"/>
      <c r="K76" s="66"/>
    </row>
    <row r="77" spans="2:11">
      <c r="B77" s="68"/>
      <c r="C77" s="68"/>
      <c r="D77" s="68"/>
      <c r="E77" s="68"/>
      <c r="F77" s="68"/>
      <c r="G77" s="68"/>
      <c r="H77" s="68"/>
      <c r="I77" s="68"/>
      <c r="J77" s="68"/>
      <c r="K77" s="66"/>
    </row>
    <row r="78" spans="2:11">
      <c r="B78" s="68"/>
      <c r="C78" s="68"/>
      <c r="D78" s="68"/>
      <c r="E78" s="68"/>
      <c r="F78" s="68"/>
      <c r="G78" s="68"/>
      <c r="H78" s="68"/>
      <c r="I78" s="68"/>
      <c r="J78" s="68"/>
      <c r="K78" s="66"/>
    </row>
    <row r="79" spans="2:11">
      <c r="B79" s="68"/>
      <c r="C79" s="68"/>
      <c r="D79" s="68"/>
      <c r="E79" s="68"/>
      <c r="F79" s="68"/>
      <c r="G79" s="68"/>
      <c r="H79" s="68"/>
      <c r="I79" s="68"/>
      <c r="J79" s="68"/>
      <c r="K79" s="66"/>
    </row>
    <row r="80" spans="2:11">
      <c r="B80" s="68"/>
      <c r="C80" s="68"/>
      <c r="D80" s="68"/>
      <c r="E80" s="68"/>
      <c r="F80" s="68"/>
      <c r="G80" s="68"/>
      <c r="H80" s="68"/>
      <c r="I80" s="68"/>
      <c r="J80" s="68"/>
      <c r="K80" s="66"/>
    </row>
    <row r="81" spans="2:11">
      <c r="B81" s="68"/>
      <c r="C81" s="68"/>
      <c r="D81" s="68"/>
      <c r="E81" s="68"/>
      <c r="F81" s="68"/>
      <c r="G81" s="68"/>
      <c r="H81" s="68"/>
      <c r="I81" s="68"/>
      <c r="J81" s="68"/>
      <c r="K81" s="66"/>
    </row>
    <row r="82" spans="2:11">
      <c r="B82" s="68"/>
      <c r="C82" s="68"/>
      <c r="D82" s="68"/>
      <c r="E82" s="68"/>
      <c r="F82" s="68"/>
      <c r="G82" s="68"/>
      <c r="H82" s="68"/>
      <c r="I82" s="68"/>
      <c r="J82" s="68"/>
      <c r="K82" s="66"/>
    </row>
    <row r="83" spans="2:11">
      <c r="B83" s="68"/>
      <c r="C83" s="68"/>
      <c r="D83" s="68"/>
      <c r="E83" s="68"/>
      <c r="F83" s="68"/>
      <c r="G83" s="68"/>
      <c r="H83" s="68"/>
      <c r="I83" s="68"/>
      <c r="J83" s="68"/>
      <c r="K83" s="66"/>
    </row>
    <row r="84" spans="2:11">
      <c r="B84" s="68"/>
      <c r="C84" s="68"/>
      <c r="D84" s="68"/>
      <c r="E84" s="68"/>
      <c r="F84" s="68"/>
      <c r="G84" s="68"/>
      <c r="H84" s="68"/>
      <c r="I84" s="68"/>
      <c r="J84" s="68"/>
      <c r="K84" s="66"/>
    </row>
    <row r="85" spans="2:11">
      <c r="B85" s="68"/>
      <c r="C85" s="68"/>
      <c r="D85" s="68"/>
      <c r="E85" s="68"/>
      <c r="F85" s="68"/>
      <c r="G85" s="68"/>
      <c r="H85" s="68"/>
      <c r="I85" s="68"/>
      <c r="J85" s="68"/>
      <c r="K85" s="66"/>
    </row>
    <row r="86" spans="2:11">
      <c r="B86" s="68"/>
      <c r="C86" s="68"/>
      <c r="D86" s="68"/>
      <c r="E86" s="68"/>
      <c r="F86" s="68"/>
      <c r="G86" s="68"/>
      <c r="H86" s="68"/>
      <c r="I86" s="68"/>
      <c r="J86" s="68"/>
      <c r="K86" s="66"/>
    </row>
    <row r="87" spans="2:11">
      <c r="B87" s="68"/>
      <c r="C87" s="68"/>
      <c r="D87" s="68"/>
      <c r="E87" s="68"/>
      <c r="F87" s="68"/>
      <c r="G87" s="68"/>
      <c r="H87" s="68"/>
      <c r="I87" s="68"/>
      <c r="J87" s="68"/>
      <c r="K87" s="66"/>
    </row>
    <row r="88" spans="2:11">
      <c r="B88" s="68"/>
      <c r="C88" s="68"/>
      <c r="D88" s="68"/>
      <c r="E88" s="68"/>
      <c r="F88" s="68"/>
      <c r="G88" s="68"/>
      <c r="H88" s="68"/>
      <c r="I88" s="68"/>
      <c r="J88" s="68"/>
      <c r="K88" s="66"/>
    </row>
    <row r="89" spans="2:11">
      <c r="B89" s="68"/>
      <c r="C89" s="68"/>
      <c r="D89" s="68"/>
      <c r="E89" s="68"/>
      <c r="F89" s="68"/>
      <c r="G89" s="68"/>
      <c r="H89" s="68"/>
      <c r="I89" s="68"/>
      <c r="J89" s="68"/>
      <c r="K89" s="66"/>
    </row>
    <row r="90" spans="2:11">
      <c r="B90" s="68"/>
      <c r="C90" s="68"/>
      <c r="D90" s="68"/>
      <c r="E90" s="68"/>
      <c r="F90" s="68"/>
      <c r="G90" s="68"/>
      <c r="H90" s="68"/>
      <c r="I90" s="68"/>
      <c r="J90" s="68"/>
      <c r="K90" s="66"/>
    </row>
    <row r="91" spans="2:11">
      <c r="B91" s="68"/>
      <c r="C91" s="68"/>
      <c r="D91" s="68"/>
      <c r="E91" s="68"/>
      <c r="F91" s="68"/>
      <c r="G91" s="68"/>
      <c r="H91" s="68"/>
      <c r="I91" s="68"/>
      <c r="J91" s="68"/>
      <c r="K91" s="66"/>
    </row>
    <row r="92" spans="2:11">
      <c r="B92" s="68"/>
      <c r="C92" s="68"/>
      <c r="D92" s="68"/>
      <c r="E92" s="68"/>
      <c r="F92" s="68"/>
      <c r="G92" s="68"/>
      <c r="H92" s="68"/>
      <c r="I92" s="68"/>
      <c r="J92" s="68"/>
      <c r="K92" s="66"/>
    </row>
    <row r="93" spans="2:11">
      <c r="B93" s="68"/>
      <c r="C93" s="68"/>
      <c r="D93" s="68"/>
      <c r="E93" s="68"/>
      <c r="F93" s="68"/>
      <c r="G93" s="68"/>
      <c r="H93" s="68"/>
      <c r="I93" s="68"/>
      <c r="J93" s="68"/>
      <c r="K93" s="66"/>
    </row>
    <row r="94" spans="2:11">
      <c r="B94" s="68"/>
      <c r="C94" s="68"/>
      <c r="D94" s="68"/>
      <c r="E94" s="68"/>
      <c r="F94" s="68"/>
      <c r="G94" s="68"/>
      <c r="H94" s="68"/>
      <c r="I94" s="68"/>
      <c r="J94" s="68"/>
    </row>
  </sheetData>
  <sheetProtection sheet="1" objects="1" scenarios="1" selectLockedCells="1"/>
  <mergeCells count="14">
    <mergeCell ref="I15:J15"/>
    <mergeCell ref="I26:J26"/>
    <mergeCell ref="I37:J37"/>
    <mergeCell ref="I48:J48"/>
    <mergeCell ref="C5:D5"/>
    <mergeCell ref="C16:D16"/>
    <mergeCell ref="C27:D27"/>
    <mergeCell ref="C38:D38"/>
    <mergeCell ref="B50:H50"/>
    <mergeCell ref="B51:H51"/>
    <mergeCell ref="B52:H52"/>
    <mergeCell ref="I50:J50"/>
    <mergeCell ref="I51:J51"/>
    <mergeCell ref="I52:J52"/>
  </mergeCells>
  <phoneticPr fontId="2"/>
  <dataValidations count="1">
    <dataValidation type="list" errorStyle="information" allowBlank="1" showInputMessage="1" showErrorMessage="1" sqref="C5:D5 C16:D16 C27:D27 C38:D38">
      <formula1>$N$5:$N$15</formula1>
    </dataValidation>
  </dataValidations>
  <printOptions horizontalCentered="1"/>
  <pageMargins left="0.59055118110236227" right="0.59055118110236227" top="0.59055118110236227" bottom="0.39370078740157483" header="0.35433070866141736" footer="0.19685039370078741"/>
  <pageSetup paperSize="9" scale="97" fitToHeight="0" orientation="portrait" horizontalDpi="300" verticalDpi="300" r:id="rId1"/>
  <headerFooter alignWithMargins="0">
    <oddFooter>&amp;C&amp;9&amp;P/&amp;N</oddFooter>
  </headerFooter>
  <rowBreaks count="1" manualBreakCount="1">
    <brk id="26" max="11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7843" r:id="rId4" name="Check Box 19">
              <controlPr defaultSize="0" autoFill="0" autoLine="0" autoPict="0">
                <anchor moveWithCells="1">
                  <from>
                    <xdr:col>4</xdr:col>
                    <xdr:colOff>95250</xdr:colOff>
                    <xdr:row>1</xdr:row>
                    <xdr:rowOff>19050</xdr:rowOff>
                  </from>
                  <to>
                    <xdr:col>4</xdr:col>
                    <xdr:colOff>400050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4" r:id="rId5" name="Check Box 20">
              <controlPr defaultSize="0" autoFill="0" autoLine="0" autoPict="0">
                <anchor moveWithCells="1">
                  <from>
                    <xdr:col>5</xdr:col>
                    <xdr:colOff>695325</xdr:colOff>
                    <xdr:row>1</xdr:row>
                    <xdr:rowOff>19050</xdr:rowOff>
                  </from>
                  <to>
                    <xdr:col>6</xdr:col>
                    <xdr:colOff>295275</xdr:colOff>
                    <xdr:row>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運用保守見積</vt:lpstr>
      <vt:lpstr>運１</vt:lpstr>
      <vt:lpstr>運２</vt:lpstr>
      <vt:lpstr>運（積算表）</vt:lpstr>
      <vt:lpstr>賃貸借(購入)保守込み</vt:lpstr>
      <vt:lpstr>賃・保１,２</vt:lpstr>
      <vt:lpstr>賃・保３</vt:lpstr>
      <vt:lpstr>賃貸借(購入)</vt:lpstr>
      <vt:lpstr>賃１,２</vt:lpstr>
      <vt:lpstr>賃３</vt:lpstr>
      <vt:lpstr>'運（積算表）'!Print_Area</vt:lpstr>
      <vt:lpstr>運１!Print_Area</vt:lpstr>
      <vt:lpstr>運２!Print_Area</vt:lpstr>
      <vt:lpstr>運用保守見積!Print_Area</vt:lpstr>
      <vt:lpstr>'賃・保１,２'!Print_Area</vt:lpstr>
      <vt:lpstr>'賃１,２'!Print_Area</vt:lpstr>
      <vt:lpstr>賃３!Print_Area</vt:lpstr>
      <vt:lpstr>'賃貸借(購入)'!Print_Area</vt:lpstr>
      <vt:lpstr>'賃貸借(購入)保守込み'!Print_Area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IT推進課</cp:lastModifiedBy>
  <cp:lastPrinted>2014-09-05T02:10:26Z</cp:lastPrinted>
  <dcterms:created xsi:type="dcterms:W3CDTF">2009-03-31T08:00:00Z</dcterms:created>
  <dcterms:modified xsi:type="dcterms:W3CDTF">2016-04-19T06:20:50Z</dcterms:modified>
</cp:coreProperties>
</file>